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096091\Downloads\"/>
    </mc:Choice>
  </mc:AlternateContent>
  <xr:revisionPtr revIDLastSave="0" documentId="8_{1B581DAE-EE74-47B9-AC1F-CD244E639A11}" xr6:coauthVersionLast="47" xr6:coauthVersionMax="47" xr10:uidLastSave="{00000000-0000-0000-0000-000000000000}"/>
  <bookViews>
    <workbookView xWindow="-120" yWindow="-120" windowWidth="29040" windowHeight="15720" tabRatio="914" activeTab="3" xr2:uid="{00000000-000D-0000-FFFF-FFFF00000000}"/>
  </bookViews>
  <sheets>
    <sheet name="VPAG SP Summary" sheetId="62" r:id="rId1"/>
    <sheet name="RDF Cost Recovered" sheetId="51" state="hidden" r:id="rId2"/>
    <sheet name="Initial Scoping" sheetId="59" state="hidden" r:id="rId3"/>
    <sheet name="Spending Plan" sheetId="58" r:id="rId4"/>
    <sheet name="Dropdown" sheetId="60" state="hidden" r:id="rId5"/>
    <sheet name="Man_Spec_List" sheetId="30" state="hidden" r:id="rId6"/>
  </sheets>
  <externalReferences>
    <externalReference r:id="rId7"/>
  </externalReferences>
  <definedNames>
    <definedName name="_xlnm._FilterDatabase" localSheetId="1" hidden="1">'RDF Cost Recovered'!$A$1:$BY$5</definedName>
    <definedName name="_xlnm._FilterDatabase" localSheetId="3" hidden="1">'Spending Plan'!$B$1:$W$55</definedName>
    <definedName name="B" localSheetId="1">#REF!</definedName>
    <definedName name="B" localSheetId="3">#REF!</definedName>
    <definedName name="B">#REF!</definedName>
    <definedName name="Bands">#REF!</definedName>
    <definedName name="CostRecovery" localSheetId="1">#REF!</definedName>
    <definedName name="CostRecovery" localSheetId="3">#REF!</definedName>
    <definedName name="CostRecovery">#REF!</definedName>
    <definedName name="CR" localSheetId="1">#REF!</definedName>
    <definedName name="CR" localSheetId="3">#REF!</definedName>
    <definedName name="CR">#REF!</definedName>
    <definedName name="del" localSheetId="1">#REF!</definedName>
    <definedName name="del" localSheetId="3">#REF!</definedName>
    <definedName name="del">#REF!</definedName>
    <definedName name="Del_Man_Admin_SCsIP">#REF!</definedName>
    <definedName name="Delivery_Post" localSheetId="1">#REF!</definedName>
    <definedName name="Delivery_Post" localSheetId="3">#REF!</definedName>
    <definedName name="Delivery_Post">#REF!</definedName>
    <definedName name="delmanadmin" localSheetId="1">#REF!</definedName>
    <definedName name="delmanadmin" localSheetId="3">#REF!</definedName>
    <definedName name="delmanadmin">#REF!</definedName>
    <definedName name="ertyuo" localSheetId="1">#REF!</definedName>
    <definedName name="ertyuo" localSheetId="3">#REF!</definedName>
    <definedName name="ertyuo">#REF!</definedName>
    <definedName name="G" localSheetId="1">#REF!</definedName>
    <definedName name="G" localSheetId="3">#REF!</definedName>
    <definedName name="G">#REF!</definedName>
    <definedName name="mort" localSheetId="1">#REF!</definedName>
    <definedName name="mort" localSheetId="3">#REF!</definedName>
    <definedName name="mort">#REF!</definedName>
    <definedName name="NHSSCBands" localSheetId="1">#REF!</definedName>
    <definedName name="NHSSCBands" localSheetId="3">#REF!</definedName>
    <definedName name="NHSSCBands">#REF!</definedName>
    <definedName name="PArea" localSheetId="1">#REF!</definedName>
    <definedName name="PArea" localSheetId="3">#REF!</definedName>
    <definedName name="PArea">#REF!</definedName>
    <definedName name="PostCost">#REF!</definedName>
    <definedName name="_xlnm.Print_Area" localSheetId="1">'RDF Cost Recovered'!$B$1:$BX$5</definedName>
    <definedName name="_xlnm.Print_Area" localSheetId="3">'Spending Plan'!$B$1:$W$37</definedName>
    <definedName name="RAC">#REF!</definedName>
    <definedName name="RACat">#REF!</definedName>
    <definedName name="RDPSC">#REF!</definedName>
    <definedName name="ResActCat" localSheetId="1">#REF!</definedName>
    <definedName name="ResActCat" localSheetId="3">#REF!</definedName>
    <definedName name="ResActCat">#REF!</definedName>
    <definedName name="rs" localSheetId="1">#REF!</definedName>
    <definedName name="rs" localSheetId="3">#REF!</definedName>
    <definedName name="rs">#REF!</definedName>
    <definedName name="RSBands" localSheetId="1">#REF!</definedName>
    <definedName name="RSBands" localSheetId="3">#REF!</definedName>
    <definedName name="RSBands">#REF!</definedName>
    <definedName name="RSGRSPDBands" localSheetId="1">#REF!</definedName>
    <definedName name="RSGRSPDBands" localSheetId="3">#REF!</definedName>
    <definedName name="RSGRSPDBands">#REF!</definedName>
    <definedName name="sdwertr" localSheetId="1">#REF!</definedName>
    <definedName name="sdwertr" localSheetId="3">#REF!</definedName>
    <definedName name="sdwertr">#REF!</definedName>
    <definedName name="spt" localSheetId="1">#REF!</definedName>
    <definedName name="spt" localSheetId="3">#REF!</definedName>
    <definedName name="spt">#REF!</definedName>
    <definedName name="SptDept" localSheetId="1">#REF!</definedName>
    <definedName name="SptDept" localSheetId="3">#REF!</definedName>
    <definedName name="SptDept">#REF!</definedName>
    <definedName name="SupportDep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62" l="1"/>
  <c r="O55" i="58" l="1"/>
  <c r="E9" i="62" s="1"/>
  <c r="N55" i="58"/>
  <c r="E7" i="62" s="1"/>
  <c r="M54" i="58"/>
  <c r="L55" i="58"/>
  <c r="D9" i="62" s="1"/>
  <c r="K55" i="58"/>
  <c r="D7" i="62" s="1"/>
  <c r="U55" i="58"/>
  <c r="G9" i="62" s="1"/>
  <c r="T55" i="58"/>
  <c r="G7" i="62" s="1"/>
  <c r="R55" i="58"/>
  <c r="F9" i="62" s="1"/>
  <c r="Q55" i="58"/>
  <c r="F7" i="62" s="1"/>
  <c r="V54" i="58"/>
  <c r="S54" i="58"/>
  <c r="V53" i="58"/>
  <c r="S53" i="58"/>
  <c r="V52" i="58"/>
  <c r="S52" i="58"/>
  <c r="V51" i="58"/>
  <c r="S51" i="58"/>
  <c r="V50" i="58"/>
  <c r="S50" i="58"/>
  <c r="V49" i="58"/>
  <c r="S49" i="58"/>
  <c r="V48" i="58"/>
  <c r="S48" i="58"/>
  <c r="V47" i="58"/>
  <c r="S47" i="58"/>
  <c r="V46" i="58"/>
  <c r="S46" i="58"/>
  <c r="V45" i="58"/>
  <c r="S45" i="58"/>
  <c r="V44" i="58"/>
  <c r="S44" i="58"/>
  <c r="V43" i="58"/>
  <c r="S43" i="58"/>
  <c r="V42" i="58"/>
  <c r="S42" i="58"/>
  <c r="V41" i="58"/>
  <c r="S41" i="58"/>
  <c r="V40" i="58"/>
  <c r="S40" i="58"/>
  <c r="V39" i="58"/>
  <c r="S39" i="58"/>
  <c r="V38" i="58"/>
  <c r="S38" i="58"/>
  <c r="V37" i="58"/>
  <c r="S37" i="58"/>
  <c r="V36" i="58"/>
  <c r="S36" i="58"/>
  <c r="V35" i="58"/>
  <c r="S35" i="58"/>
  <c r="V34" i="58"/>
  <c r="S34" i="58"/>
  <c r="V33" i="58"/>
  <c r="S33" i="58"/>
  <c r="V32" i="58"/>
  <c r="S32" i="58"/>
  <c r="V31" i="58"/>
  <c r="S31" i="58"/>
  <c r="V30" i="58"/>
  <c r="S30" i="58"/>
  <c r="V29" i="58"/>
  <c r="S29" i="58"/>
  <c r="V28" i="58"/>
  <c r="S28" i="58"/>
  <c r="V27" i="58"/>
  <c r="S27" i="58"/>
  <c r="V26" i="58"/>
  <c r="S26" i="58"/>
  <c r="V25" i="58"/>
  <c r="S25" i="58"/>
  <c r="V24" i="58"/>
  <c r="S24" i="58"/>
  <c r="V23" i="58"/>
  <c r="S23" i="58"/>
  <c r="V22" i="58"/>
  <c r="S22" i="58"/>
  <c r="V21" i="58"/>
  <c r="S21" i="58"/>
  <c r="V20" i="58"/>
  <c r="S20" i="58"/>
  <c r="V19" i="58"/>
  <c r="S19" i="58"/>
  <c r="V18" i="58"/>
  <c r="S18" i="58"/>
  <c r="V17" i="58"/>
  <c r="S17" i="58"/>
  <c r="V16" i="58"/>
  <c r="S16" i="58"/>
  <c r="V15" i="58"/>
  <c r="S15" i="58"/>
  <c r="V14" i="58"/>
  <c r="S14" i="58"/>
  <c r="V13" i="58"/>
  <c r="S13" i="58"/>
  <c r="V12" i="58"/>
  <c r="S12" i="58"/>
  <c r="V11" i="58"/>
  <c r="S11" i="58"/>
  <c r="V10" i="58"/>
  <c r="S10" i="58"/>
  <c r="V9" i="58"/>
  <c r="S9" i="58"/>
  <c r="V8" i="58"/>
  <c r="S8" i="58"/>
  <c r="V7" i="58"/>
  <c r="S7" i="58"/>
  <c r="V6" i="58"/>
  <c r="S6" i="58"/>
  <c r="V5" i="58"/>
  <c r="S5" i="58"/>
  <c r="V4" i="58"/>
  <c r="S4" i="58"/>
  <c r="V3" i="58"/>
  <c r="S3" i="58"/>
  <c r="V2" i="58"/>
  <c r="S2" i="58"/>
  <c r="P54" i="58"/>
  <c r="P53" i="58"/>
  <c r="P52" i="58"/>
  <c r="P51" i="58"/>
  <c r="P50" i="58"/>
  <c r="P49" i="58"/>
  <c r="P48" i="58"/>
  <c r="P47" i="58"/>
  <c r="P46" i="58"/>
  <c r="P45" i="58"/>
  <c r="P44" i="58"/>
  <c r="P43" i="58"/>
  <c r="P42" i="58"/>
  <c r="P41" i="58"/>
  <c r="P40" i="58"/>
  <c r="P39" i="58"/>
  <c r="P38" i="58"/>
  <c r="P37" i="58"/>
  <c r="P36" i="58"/>
  <c r="P35" i="58"/>
  <c r="P34" i="58"/>
  <c r="P33" i="58"/>
  <c r="P32" i="58"/>
  <c r="P31" i="58"/>
  <c r="P30" i="58"/>
  <c r="P29" i="58"/>
  <c r="P28" i="58"/>
  <c r="P27" i="58"/>
  <c r="P26" i="58"/>
  <c r="P25" i="58"/>
  <c r="P24" i="58"/>
  <c r="P23" i="58"/>
  <c r="P22" i="58"/>
  <c r="P21" i="58"/>
  <c r="P20" i="58"/>
  <c r="P19" i="58"/>
  <c r="P18" i="58"/>
  <c r="P17" i="58"/>
  <c r="P16" i="58"/>
  <c r="P15" i="58"/>
  <c r="P14" i="58"/>
  <c r="P13" i="58"/>
  <c r="P12" i="58"/>
  <c r="P11" i="58"/>
  <c r="P10" i="58"/>
  <c r="P9" i="58"/>
  <c r="P8" i="58"/>
  <c r="P7" i="58"/>
  <c r="P6" i="58"/>
  <c r="P5" i="58"/>
  <c r="P4" i="58"/>
  <c r="P3" i="58"/>
  <c r="P2" i="58"/>
  <c r="M53" i="58"/>
  <c r="M52" i="58"/>
  <c r="M51" i="58"/>
  <c r="M50" i="58"/>
  <c r="M49" i="58"/>
  <c r="M48" i="58"/>
  <c r="M47" i="58"/>
  <c r="M46" i="58"/>
  <c r="M45" i="58"/>
  <c r="M44" i="58"/>
  <c r="M43" i="58"/>
  <c r="M42" i="58"/>
  <c r="M41" i="58"/>
  <c r="M40" i="58"/>
  <c r="M39" i="58"/>
  <c r="M38" i="58"/>
  <c r="M37" i="58"/>
  <c r="M36" i="58"/>
  <c r="M35" i="58"/>
  <c r="M34" i="58"/>
  <c r="M33" i="58"/>
  <c r="M32" i="58"/>
  <c r="M31" i="58"/>
  <c r="M30" i="58"/>
  <c r="M29" i="58"/>
  <c r="M28" i="58"/>
  <c r="M27" i="58"/>
  <c r="M26" i="58"/>
  <c r="M25" i="58"/>
  <c r="M24" i="58"/>
  <c r="M23" i="58"/>
  <c r="M22" i="5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M6" i="58"/>
  <c r="M5" i="58"/>
  <c r="M4" i="58"/>
  <c r="M3" i="58"/>
  <c r="M2" i="58"/>
  <c r="U6" i="51"/>
  <c r="V6" i="51"/>
  <c r="W6" i="51"/>
  <c r="X6" i="51"/>
  <c r="Y6" i="51"/>
  <c r="Z6" i="51"/>
  <c r="AA6" i="51"/>
  <c r="AB6" i="51"/>
  <c r="AC6" i="51"/>
  <c r="AD6" i="51"/>
  <c r="AE6" i="51"/>
  <c r="AF6" i="51"/>
  <c r="AG6" i="51"/>
  <c r="AH6" i="51"/>
  <c r="AI6" i="51"/>
  <c r="AJ6" i="51"/>
  <c r="AK6" i="51"/>
  <c r="AL6" i="51"/>
  <c r="AM6" i="51"/>
  <c r="AN6" i="51"/>
  <c r="AO6" i="51"/>
  <c r="AP6" i="51"/>
  <c r="AQ6" i="51"/>
  <c r="AR6" i="51"/>
  <c r="AS6" i="51"/>
  <c r="AT6" i="51"/>
  <c r="AU6" i="51"/>
  <c r="AV6" i="51"/>
  <c r="AW6" i="51"/>
  <c r="AX6" i="51"/>
  <c r="AY6" i="51"/>
  <c r="AZ6" i="51"/>
  <c r="BA6" i="51"/>
  <c r="BB6" i="51"/>
  <c r="BC6" i="51"/>
  <c r="BD6" i="51"/>
  <c r="BI6" i="51"/>
  <c r="BF6" i="51"/>
  <c r="BG6" i="51"/>
  <c r="BH6" i="51"/>
  <c r="BE6" i="51"/>
  <c r="K27" i="59"/>
  <c r="I27" i="59"/>
  <c r="G27" i="59"/>
  <c r="E27" i="59"/>
  <c r="D25" i="59"/>
  <c r="L24" i="59"/>
  <c r="J24" i="59"/>
  <c r="H24" i="59"/>
  <c r="M24" i="59" s="1"/>
  <c r="F23" i="59"/>
  <c r="H23" i="59" s="1"/>
  <c r="J23" i="59" s="1"/>
  <c r="L23" i="59" s="1"/>
  <c r="M22" i="59"/>
  <c r="M21" i="59"/>
  <c r="L20" i="59"/>
  <c r="J20" i="59"/>
  <c r="H20" i="59"/>
  <c r="F20" i="59"/>
  <c r="M20" i="59" s="1"/>
  <c r="F19" i="59"/>
  <c r="L19" i="59" s="1"/>
  <c r="L17" i="59"/>
  <c r="J17" i="59"/>
  <c r="H17" i="59"/>
  <c r="F17" i="59"/>
  <c r="D17" i="59"/>
  <c r="M17" i="59" s="1"/>
  <c r="M16" i="59"/>
  <c r="M15" i="59"/>
  <c r="M14" i="59"/>
  <c r="M13" i="59"/>
  <c r="L11" i="59"/>
  <c r="J11" i="59"/>
  <c r="H11" i="59"/>
  <c r="F11" i="59"/>
  <c r="D11" i="59"/>
  <c r="M11" i="59" s="1"/>
  <c r="M10" i="59"/>
  <c r="M9" i="59"/>
  <c r="M8" i="59"/>
  <c r="M7" i="59"/>
  <c r="J55" i="58"/>
  <c r="P55" i="58" l="1"/>
  <c r="E11" i="62" s="1"/>
  <c r="I7" i="62"/>
  <c r="I9" i="62"/>
  <c r="M55" i="58"/>
  <c r="D11" i="62" s="1"/>
  <c r="L25" i="59"/>
  <c r="L27" i="59" s="1"/>
  <c r="S55" i="58"/>
  <c r="F11" i="62" s="1"/>
  <c r="V55" i="58"/>
  <c r="G11" i="62" s="1"/>
  <c r="D27" i="59"/>
  <c r="M23" i="59"/>
  <c r="F25" i="59"/>
  <c r="F27" i="59" s="1"/>
  <c r="H19" i="59"/>
  <c r="J19" i="59"/>
  <c r="J25" i="59" s="1"/>
  <c r="J27" i="59" s="1"/>
  <c r="I11" i="62" l="1"/>
  <c r="M19" i="59"/>
  <c r="H25" i="59"/>
  <c r="H27" i="59" l="1"/>
  <c r="M25" i="59"/>
  <c r="M27" i="59" s="1"/>
  <c r="BI5" i="51" l="1"/>
  <c r="BE5" i="51"/>
  <c r="BF5" i="51"/>
  <c r="P5" i="51"/>
  <c r="BE3" i="51"/>
  <c r="W3" i="51"/>
  <c r="BI3" i="51" s="1"/>
  <c r="BF3" i="51"/>
  <c r="N3" i="51"/>
  <c r="P3" i="51" s="1"/>
  <c r="BF2" i="51"/>
  <c r="BE2" i="51"/>
  <c r="W2" i="51"/>
  <c r="BI2" i="51" s="1"/>
  <c r="P2" i="51"/>
  <c r="BE4" i="51"/>
  <c r="W4" i="51"/>
  <c r="BI4" i="51" s="1"/>
  <c r="V4" i="51"/>
  <c r="BF4" i="51" s="1"/>
  <c r="P4" i="51"/>
  <c r="BG5" i="51" l="1"/>
  <c r="BH5" i="51" s="1"/>
  <c r="BG4" i="51"/>
  <c r="BH4" i="51" s="1"/>
  <c r="BG2" i="51"/>
  <c r="BH2" i="51" s="1"/>
  <c r="BG3" i="51"/>
  <c r="BH3" i="51" s="1"/>
  <c r="M6" i="51" l="1"/>
  <c r="O6" i="51"/>
  <c r="Q6" i="51"/>
  <c r="L6" i="51"/>
  <c r="K6" i="51"/>
  <c r="P6" i="51"/>
  <c r="N6" i="51" l="1"/>
</calcChain>
</file>

<file path=xl/sharedStrings.xml><?xml version="1.0" encoding="utf-8"?>
<sst xmlns="http://schemas.openxmlformats.org/spreadsheetml/2006/main" count="258" uniqueCount="192">
  <si>
    <t>Name</t>
  </si>
  <si>
    <t>Support Department</t>
  </si>
  <si>
    <t>Support Department Additional Detail</t>
  </si>
  <si>
    <t>Post Type/ NHS SCs for investigations or procedures</t>
  </si>
  <si>
    <t>Post Title</t>
  </si>
  <si>
    <t>Detailed Description  (cells will flag where cost recovery may be required)</t>
  </si>
  <si>
    <t>Managing Specialty                       (Select all that apply)</t>
  </si>
  <si>
    <t>Managing Specialty Comments</t>
  </si>
  <si>
    <t>Is the post holder undertaking any of the following activities as a significant part of their role (over 10%)?: Data collection, CRF completion, commercial study activities, screening to check eligibility criteria, analysis or reporting?</t>
  </si>
  <si>
    <t>2024/25 Band                      (if applicable)</t>
  </si>
  <si>
    <t>2024/25 W.T.E.                  (if applicable)</t>
  </si>
  <si>
    <t>Forecast Gross Expenditure 2024/25</t>
  </si>
  <si>
    <r>
      <t xml:space="preserve">Equivalent Expenditure using 2017/18 Payscale </t>
    </r>
    <r>
      <rPr>
        <b/>
        <i/>
        <u/>
        <sz val="16"/>
        <color indexed="8"/>
        <rFont val="Calibri"/>
        <family val="2"/>
        <scheme val="minor"/>
      </rPr>
      <t>(COMPLETED FOR PAY COSTS ONLY)</t>
    </r>
  </si>
  <si>
    <t>Cost of Uplift (from 2017/18 to current NHS Pay payscale point) - from NHS Organisation</t>
  </si>
  <si>
    <t>Forecast Cost Recovery 2024/25</t>
  </si>
  <si>
    <t>Forecast Net Expenditure 2024/25</t>
  </si>
  <si>
    <t>Revised Forecast Expenditure from other sources of funding 2024/25</t>
  </si>
  <si>
    <t>If funded from another source, enter source of funding</t>
  </si>
  <si>
    <t>NHS Organisation Comments 2024/25</t>
  </si>
  <si>
    <t>S&amp;DC Comments</t>
  </si>
  <si>
    <t>P01 Expenditure</t>
  </si>
  <si>
    <t>P01 Cost Recovery</t>
  </si>
  <si>
    <t>P01 Funded from another source</t>
  </si>
  <si>
    <t>P02 Expenditure</t>
  </si>
  <si>
    <t>P02 Cost Recovery</t>
  </si>
  <si>
    <t>P02 Funded from another source</t>
  </si>
  <si>
    <t>P03 Expenditure</t>
  </si>
  <si>
    <t>P03 Cost Recovery</t>
  </si>
  <si>
    <t>P03 Funded from another source</t>
  </si>
  <si>
    <t>P04 Expenditure</t>
  </si>
  <si>
    <t>P04 Cost Recovery</t>
  </si>
  <si>
    <t>P04 Funded from another source</t>
  </si>
  <si>
    <t>P05 Expenditure</t>
  </si>
  <si>
    <t>P05 Cost Recovery</t>
  </si>
  <si>
    <t>P05 Funded from another source</t>
  </si>
  <si>
    <t>P06 Expenditure</t>
  </si>
  <si>
    <t>P06 Cost Recovery</t>
  </si>
  <si>
    <t>P06 Funded from another source</t>
  </si>
  <si>
    <t>P07 Expenditure</t>
  </si>
  <si>
    <t>P07 Cost Recovery</t>
  </si>
  <si>
    <t>P07 Funded from another source</t>
  </si>
  <si>
    <t>P08 Expenditure</t>
  </si>
  <si>
    <t>P08 Cost Recovery</t>
  </si>
  <si>
    <t>P08 Funded from another source</t>
  </si>
  <si>
    <t>P09 Expenditure</t>
  </si>
  <si>
    <t>P09 Cost Recovery</t>
  </si>
  <si>
    <t>P09 Funded from another source</t>
  </si>
  <si>
    <t>P10 Expenditure</t>
  </si>
  <si>
    <t>P10 Cost Recovery</t>
  </si>
  <si>
    <t>P10 Funded from another source</t>
  </si>
  <si>
    <t>P11 Expenditure</t>
  </si>
  <si>
    <t>P11 Cost Recovery</t>
  </si>
  <si>
    <t>P11 Funded from another source</t>
  </si>
  <si>
    <t>P12 Expenditure</t>
  </si>
  <si>
    <t>P12 Cost Recovery</t>
  </si>
  <si>
    <t>P12 Funded from another source</t>
  </si>
  <si>
    <t>Variance (From Agreed Spending Plan)</t>
  </si>
  <si>
    <t>Funding Term (Recurring/Fixed/Bank/Non-Pay/Dept)</t>
  </si>
  <si>
    <r>
      <t xml:space="preserve">Core Delivery infrastructure </t>
    </r>
    <r>
      <rPr>
        <sz val="14"/>
        <color theme="1"/>
        <rFont val="Calibri"/>
        <family val="2"/>
        <scheme val="minor"/>
      </rPr>
      <t>(service support departments, One Wales)</t>
    </r>
  </si>
  <si>
    <t>Comments</t>
  </si>
  <si>
    <t>Delivery leadership- operational</t>
  </si>
  <si>
    <r>
      <t xml:space="preserve">UK/Wales research strategy/priorities </t>
    </r>
    <r>
      <rPr>
        <sz val="14"/>
        <color theme="1"/>
        <rFont val="Calibri"/>
        <family val="2"/>
        <scheme val="minor"/>
      </rPr>
      <t>(e.g managed recovery, UPH, One Wales approaches</t>
    </r>
  </si>
  <si>
    <r>
      <t xml:space="preserve">Organisational strategy/priorities </t>
    </r>
    <r>
      <rPr>
        <sz val="14"/>
        <color theme="1"/>
        <rFont val="Calibri"/>
        <family val="2"/>
        <scheme val="minor"/>
      </rPr>
      <t>(population needs/areas of strength/expertise)</t>
    </r>
  </si>
  <si>
    <t>Established study portfolio/pipeline</t>
  </si>
  <si>
    <t>Specific request for new portfolio area with engaged PI available</t>
  </si>
  <si>
    <t>Outcome</t>
  </si>
  <si>
    <t>Clinical Trials Team</t>
  </si>
  <si>
    <t>Stroke</t>
  </si>
  <si>
    <t>Delivery Post</t>
  </si>
  <si>
    <t>Core delivery post: Setting up and delivering portfolio studies</t>
  </si>
  <si>
    <t>No - Cost recovery not required</t>
  </si>
  <si>
    <t>Band 6</t>
  </si>
  <si>
    <t>Recurring</t>
  </si>
  <si>
    <t>in scope</t>
  </si>
  <si>
    <t>Haematology</t>
  </si>
  <si>
    <t>Research Delivery Team</t>
  </si>
  <si>
    <t>Research Officer</t>
  </si>
  <si>
    <t>Other</t>
  </si>
  <si>
    <t>Reproductive Health and Childbirth</t>
  </si>
  <si>
    <t>All Specialities</t>
  </si>
  <si>
    <t>Other, COVID-19, COVID-19 Vaccine Trial Delivery</t>
  </si>
  <si>
    <t>R&amp;D Office</t>
  </si>
  <si>
    <t>Band 4</t>
  </si>
  <si>
    <t>Dept</t>
  </si>
  <si>
    <t>Research Delivery</t>
  </si>
  <si>
    <t>Surgery</t>
  </si>
  <si>
    <t>COVID-19</t>
  </si>
  <si>
    <t>Pharmacy</t>
  </si>
  <si>
    <t>Single payment to provide cover for simple CTiMPS and Governance</t>
  </si>
  <si>
    <t>Various</t>
  </si>
  <si>
    <t>Setting up and delivery CTiMPs in accordance with GCP and MHRA</t>
  </si>
  <si>
    <t>All Pharmacy</t>
  </si>
  <si>
    <t>N/A</t>
  </si>
  <si>
    <t>Administration</t>
  </si>
  <si>
    <t>Wendy Covell</t>
  </si>
  <si>
    <t>Cardiology</t>
  </si>
  <si>
    <t>Cardiovascular Disease</t>
  </si>
  <si>
    <t>Yes - Cost recovery required; please complete column K</t>
  </si>
  <si>
    <t>Trial Coordinator</t>
  </si>
  <si>
    <t>Role clarified with JG &amp; agreed to move to "in scope"</t>
  </si>
  <si>
    <t>Harsh Bhonde</t>
  </si>
  <si>
    <t>Core delivery post: Setting up and delivering portfolio studies. Clinical Support eg spin samples,  Cross covers multiple clinical portfolios. Supports pathology</t>
  </si>
  <si>
    <t>Jacob Lovell</t>
  </si>
  <si>
    <t>Contracts Officer</t>
  </si>
  <si>
    <t>Reviews and develops all contracts, collaboration agreement and other similar documents on behalf of the Health Board.</t>
  </si>
  <si>
    <t>All Specilaites</t>
  </si>
  <si>
    <t>All - contracts manager &amp; Covid-19 &amp; Covid-19 Vaccine Study</t>
  </si>
  <si>
    <t>Agreed finance meeting May 2023 to appoint contracts manager with cost recovery. David Powells money will go into this post. June 23 - Reduced CR for this post as DP's money to go towards funding this.</t>
  </si>
  <si>
    <t>Total</t>
  </si>
  <si>
    <t>Critical Care</t>
  </si>
  <si>
    <t>Mental Health</t>
  </si>
  <si>
    <t>Managing Specialty</t>
  </si>
  <si>
    <t>Ageing</t>
  </si>
  <si>
    <t>Anaesthesia, Perioperative Medicine and Pain Management</t>
  </si>
  <si>
    <t>Cancer</t>
  </si>
  <si>
    <t>Children</t>
  </si>
  <si>
    <t>COVID-19 Vaccine Trial Delivery</t>
  </si>
  <si>
    <t>Dementias and Neurodegeneration</t>
  </si>
  <si>
    <t>Dermatology</t>
  </si>
  <si>
    <t>Diabetes</t>
  </si>
  <si>
    <t>ENT</t>
  </si>
  <si>
    <t>Gastroenterology</t>
  </si>
  <si>
    <t>Genetics</t>
  </si>
  <si>
    <t>Health Services Research</t>
  </si>
  <si>
    <t>Hepatology</t>
  </si>
  <si>
    <t>Infection</t>
  </si>
  <si>
    <t>Metabolic and Endocrine Disorders</t>
  </si>
  <si>
    <t>Musculoskeletal Disorders</t>
  </si>
  <si>
    <t>Neurological Disorders</t>
  </si>
  <si>
    <t>Ophthalmology</t>
  </si>
  <si>
    <t>Oral and dental health</t>
  </si>
  <si>
    <t>Primary Care</t>
  </si>
  <si>
    <t>Public Health</t>
  </si>
  <si>
    <t>Renal Disorders</t>
  </si>
  <si>
    <t>Respiratory Disorders</t>
  </si>
  <si>
    <t>Trauma and Emergency Care</t>
  </si>
  <si>
    <t>AB UHB</t>
  </si>
  <si>
    <t>Delivery &amp; governance staff and capital for creation of space</t>
  </si>
  <si>
    <t>Yr1</t>
  </si>
  <si>
    <t>Yr2</t>
  </si>
  <si>
    <t>Yr3</t>
  </si>
  <si>
    <t>Yr4</t>
  </si>
  <si>
    <t>Yr5</t>
  </si>
  <si>
    <t>WTE</t>
  </si>
  <si>
    <t>£</t>
  </si>
  <si>
    <t>Equipment Total</t>
  </si>
  <si>
    <t>Capital Total</t>
  </si>
  <si>
    <t>Research Fellow/Staff Grade (*Approximately equal to top 8a?)</t>
  </si>
  <si>
    <t>RN Band 6</t>
  </si>
  <si>
    <t>RN Band 7</t>
  </si>
  <si>
    <t>Data Manager Band 5</t>
  </si>
  <si>
    <t>Deputy Trial Manager (Band 6?)</t>
  </si>
  <si>
    <t>Trial Co-ordinator Band 4</t>
  </si>
  <si>
    <t>AB UHB Total</t>
  </si>
  <si>
    <t>Department</t>
  </si>
  <si>
    <t>Immediate</t>
  </si>
  <si>
    <t>Foundation</t>
  </si>
  <si>
    <t>Developmental</t>
  </si>
  <si>
    <t>Unblocking</t>
  </si>
  <si>
    <t>Potential unblocking</t>
  </si>
  <si>
    <t>Impact</t>
  </si>
  <si>
    <r>
      <t xml:space="preserve">Forecast Gross Expenditure </t>
    </r>
    <r>
      <rPr>
        <b/>
        <sz val="18"/>
        <rFont val="Calibri"/>
        <family val="2"/>
      </rPr>
      <t>2025/26</t>
    </r>
  </si>
  <si>
    <r>
      <t xml:space="preserve">Forecast Cost Recovery </t>
    </r>
    <r>
      <rPr>
        <b/>
        <sz val="18"/>
        <rFont val="Calibri"/>
        <family val="2"/>
      </rPr>
      <t>2025/26</t>
    </r>
  </si>
  <si>
    <r>
      <t xml:space="preserve">Forecast Net Expenditure </t>
    </r>
    <r>
      <rPr>
        <b/>
        <sz val="18"/>
        <rFont val="Calibri"/>
        <family val="2"/>
      </rPr>
      <t>2025/26</t>
    </r>
  </si>
  <si>
    <r>
      <t xml:space="preserve">Forecast Gross Expenditure </t>
    </r>
    <r>
      <rPr>
        <b/>
        <sz val="18"/>
        <rFont val="Calibri"/>
        <family val="2"/>
      </rPr>
      <t>2026/27</t>
    </r>
  </si>
  <si>
    <r>
      <t xml:space="preserve">Forecast Cost Recovery </t>
    </r>
    <r>
      <rPr>
        <b/>
        <sz val="18"/>
        <rFont val="Calibri"/>
        <family val="2"/>
      </rPr>
      <t>2026/27</t>
    </r>
  </si>
  <si>
    <r>
      <t xml:space="preserve">Forecast Net Expenditure </t>
    </r>
    <r>
      <rPr>
        <b/>
        <sz val="18"/>
        <rFont val="Calibri"/>
        <family val="2"/>
      </rPr>
      <t>2026/27</t>
    </r>
  </si>
  <si>
    <r>
      <t xml:space="preserve">Forecast Gross Expenditure </t>
    </r>
    <r>
      <rPr>
        <b/>
        <sz val="18"/>
        <rFont val="Calibri"/>
        <family val="2"/>
      </rPr>
      <t>2027/28</t>
    </r>
  </si>
  <si>
    <r>
      <t xml:space="preserve">Forecast Cost Recovery </t>
    </r>
    <r>
      <rPr>
        <b/>
        <sz val="18"/>
        <rFont val="Calibri"/>
        <family val="2"/>
      </rPr>
      <t>2027/28</t>
    </r>
  </si>
  <si>
    <r>
      <t xml:space="preserve">Forecast Net Expenditure </t>
    </r>
    <r>
      <rPr>
        <b/>
        <sz val="18"/>
        <rFont val="Calibri"/>
        <family val="2"/>
      </rPr>
      <t>2027/28</t>
    </r>
  </si>
  <si>
    <r>
      <t xml:space="preserve">Forecast Gross Expenditure </t>
    </r>
    <r>
      <rPr>
        <b/>
        <sz val="18"/>
        <rFont val="Calibri"/>
        <family val="2"/>
      </rPr>
      <t>2028/29</t>
    </r>
  </si>
  <si>
    <r>
      <t xml:space="preserve">Forecast Cost Recovery </t>
    </r>
    <r>
      <rPr>
        <b/>
        <sz val="18"/>
        <rFont val="Calibri"/>
        <family val="2"/>
      </rPr>
      <t>2028/29</t>
    </r>
  </si>
  <si>
    <r>
      <t xml:space="preserve">Forecast Net Expenditure </t>
    </r>
    <r>
      <rPr>
        <b/>
        <sz val="18"/>
        <rFont val="Calibri"/>
        <family val="2"/>
      </rPr>
      <t>2028/29</t>
    </r>
  </si>
  <si>
    <t xml:space="preserve"> W.T.E.                     (if applicable)</t>
  </si>
  <si>
    <t>Band                          (if applicable)</t>
  </si>
  <si>
    <t>Department Additional Detail</t>
  </si>
  <si>
    <t>Medium-Term</t>
  </si>
  <si>
    <t>Long-Term</t>
  </si>
  <si>
    <t>Short-Term</t>
  </si>
  <si>
    <t>Post Title / Non-Staff cost</t>
  </si>
  <si>
    <t>Cost Recovery</t>
  </si>
  <si>
    <t>2025/26</t>
  </si>
  <si>
    <t>2026/27</t>
  </si>
  <si>
    <t>2027/28</t>
  </si>
  <si>
    <t>2028/29</t>
  </si>
  <si>
    <t>Forecast Gross Expenditure</t>
  </si>
  <si>
    <t>Forecast Net Expenditure</t>
  </si>
  <si>
    <t xml:space="preserve">Detailed Description/Justifcation </t>
  </si>
  <si>
    <t>Additional Comments (optional)</t>
  </si>
  <si>
    <t>Impact Term</t>
  </si>
  <si>
    <t>Vaccine Trial Delivery</t>
  </si>
  <si>
    <t>VPAG Funding - Finance Plan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</si>
</sst>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"/>
  </numFmts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b/>
      <sz val="16"/>
      <color indexed="8"/>
      <name val="Calibri"/>
      <family val="2"/>
      <scheme val="minor"/>
    </font>
    <font>
      <b/>
      <i/>
      <u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b/>
      <sz val="1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FBB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7" fillId="14" borderId="0" applyNumberFormat="0" applyBorder="0" applyAlignment="0" applyProtection="0"/>
    <xf numFmtId="43" fontId="3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8" fillId="4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6" fillId="6" borderId="12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1" fontId="7" fillId="0" borderId="4" xfId="0" applyNumberFormat="1" applyFont="1" applyBorder="1" applyAlignment="1">
      <alignment horizontal="left" vertical="center" wrapText="1"/>
    </xf>
    <xf numFmtId="1" fontId="7" fillId="12" borderId="4" xfId="0" applyNumberFormat="1" applyFont="1" applyFill="1" applyBorder="1" applyAlignment="1">
      <alignment horizontal="left" vertical="center" wrapText="1"/>
    </xf>
    <xf numFmtId="3" fontId="0" fillId="4" borderId="0" xfId="0" applyNumberFormat="1" applyFill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10" fillId="8" borderId="2" xfId="0" applyFont="1" applyFill="1" applyBorder="1" applyAlignment="1" applyProtection="1">
      <alignment horizontal="left" vertical="center" wrapText="1"/>
      <protection locked="0"/>
    </xf>
    <xf numFmtId="0" fontId="10" fillId="11" borderId="2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2" fontId="10" fillId="2" borderId="15" xfId="0" applyNumberFormat="1" applyFont="1" applyFill="1" applyBorder="1" applyAlignment="1" applyProtection="1">
      <alignment horizontal="left" vertical="center" wrapText="1"/>
      <protection locked="0"/>
    </xf>
    <xf numFmtId="3" fontId="13" fillId="7" borderId="14" xfId="0" applyNumberFormat="1" applyFont="1" applyFill="1" applyBorder="1" applyAlignment="1" applyProtection="1">
      <alignment horizontal="center" vertical="center" wrapText="1"/>
      <protection locked="0"/>
    </xf>
    <xf numFmtId="3" fontId="14" fillId="5" borderId="3" xfId="0" applyNumberFormat="1" applyFont="1" applyFill="1" applyBorder="1" applyAlignment="1" applyProtection="1">
      <alignment horizontal="left" vertical="center" wrapText="1"/>
      <protection locked="0"/>
    </xf>
    <xf numFmtId="3" fontId="13" fillId="10" borderId="3" xfId="0" applyNumberFormat="1" applyFont="1" applyFill="1" applyBorder="1" applyAlignment="1" applyProtection="1">
      <alignment horizontal="center" vertical="center" wrapText="1"/>
      <protection locked="0"/>
    </xf>
    <xf numFmtId="3" fontId="13" fillId="9" borderId="3" xfId="0" applyNumberFormat="1" applyFont="1" applyFill="1" applyBorder="1" applyAlignment="1" applyProtection="1">
      <alignment horizontal="center" vertical="center" wrapText="1"/>
      <protection locked="0"/>
    </xf>
    <xf numFmtId="3" fontId="13" fillId="13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13" borderId="15" xfId="0" applyNumberFormat="1" applyFont="1" applyFill="1" applyBorder="1" applyAlignment="1" applyProtection="1">
      <alignment horizontal="left" vertical="center" wrapText="1"/>
      <protection locked="0"/>
    </xf>
    <xf numFmtId="3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3" fontId="16" fillId="6" borderId="5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8" fillId="12" borderId="0" xfId="0" applyFont="1" applyFill="1" applyAlignment="1" applyProtection="1">
      <alignment horizontal="left" vertical="center" wrapText="1"/>
      <protection locked="0"/>
    </xf>
    <xf numFmtId="0" fontId="0" fillId="12" borderId="0" xfId="0" applyFill="1" applyAlignment="1" applyProtection="1">
      <alignment vertical="center"/>
      <protection locked="0"/>
    </xf>
    <xf numFmtId="0" fontId="16" fillId="12" borderId="0" xfId="0" applyFont="1" applyFill="1" applyAlignment="1" applyProtection="1">
      <alignment horizontal="left" vertical="center" wrapText="1"/>
      <protection locked="0"/>
    </xf>
    <xf numFmtId="3" fontId="16" fillId="3" borderId="14" xfId="0" applyNumberFormat="1" applyFont="1" applyFill="1" applyBorder="1" applyAlignment="1" applyProtection="1">
      <alignment horizontal="left" vertical="center" wrapText="1"/>
      <protection locked="0"/>
    </xf>
    <xf numFmtId="3" fontId="16" fillId="10" borderId="3" xfId="0" applyNumberFormat="1" applyFont="1" applyFill="1" applyBorder="1" applyAlignment="1" applyProtection="1">
      <alignment horizontal="left" vertical="center" wrapText="1"/>
      <protection locked="0"/>
    </xf>
    <xf numFmtId="3" fontId="13" fillId="13" borderId="15" xfId="0" applyNumberFormat="1" applyFont="1" applyFill="1" applyBorder="1" applyAlignment="1" applyProtection="1">
      <alignment horizontal="center" vertical="center" wrapText="1"/>
      <protection locked="0"/>
    </xf>
    <xf numFmtId="3" fontId="16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ill="1"/>
    <xf numFmtId="3" fontId="16" fillId="16" borderId="3" xfId="0" applyNumberFormat="1" applyFont="1" applyFill="1" applyBorder="1" applyAlignment="1" applyProtection="1">
      <alignment horizontal="left" vertical="center" wrapText="1"/>
      <protection locked="0"/>
    </xf>
    <xf numFmtId="3" fontId="16" fillId="15" borderId="3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9" xfId="0" applyNumberFormat="1" applyFont="1" applyBorder="1" applyAlignment="1">
      <alignment horizontal="left" vertical="center" wrapText="1"/>
    </xf>
    <xf numFmtId="3" fontId="16" fillId="4" borderId="2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1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1" fontId="7" fillId="12" borderId="29" xfId="0" applyNumberFormat="1" applyFont="1" applyFill="1" applyBorder="1" applyAlignment="1">
      <alignment horizontal="left" vertical="center" wrapText="1"/>
    </xf>
    <xf numFmtId="1" fontId="7" fillId="12" borderId="26" xfId="0" applyNumberFormat="1" applyFont="1" applyFill="1" applyBorder="1" applyAlignment="1">
      <alignment horizontal="left" vertical="center" wrapText="1"/>
    </xf>
    <xf numFmtId="1" fontId="7" fillId="12" borderId="25" xfId="0" applyNumberFormat="1" applyFont="1" applyFill="1" applyBorder="1" applyAlignment="1">
      <alignment horizontal="left" vertical="center" wrapText="1"/>
    </xf>
    <xf numFmtId="1" fontId="7" fillId="0" borderId="7" xfId="0" applyNumberFormat="1" applyFont="1" applyBorder="1" applyAlignment="1">
      <alignment horizontal="left" vertical="center" wrapText="1"/>
    </xf>
    <xf numFmtId="1" fontId="7" fillId="12" borderId="6" xfId="0" applyNumberFormat="1" applyFont="1" applyFill="1" applyBorder="1" applyAlignment="1">
      <alignment horizontal="left" vertical="center" wrapText="1"/>
    </xf>
    <xf numFmtId="1" fontId="7" fillId="12" borderId="7" xfId="0" applyNumberFormat="1" applyFont="1" applyFill="1" applyBorder="1" applyAlignment="1">
      <alignment horizontal="left" vertical="center" wrapText="1"/>
    </xf>
    <xf numFmtId="1" fontId="6" fillId="0" borderId="30" xfId="0" applyNumberFormat="1" applyFont="1" applyBorder="1" applyAlignment="1" applyProtection="1">
      <alignment horizontal="left" vertical="center" wrapText="1"/>
      <protection locked="0"/>
    </xf>
    <xf numFmtId="1" fontId="6" fillId="0" borderId="4" xfId="0" applyNumberFormat="1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left" vertical="center"/>
    </xf>
    <xf numFmtId="2" fontId="6" fillId="0" borderId="4" xfId="0" applyNumberFormat="1" applyFont="1" applyBorder="1" applyAlignment="1">
      <alignment horizontal="left" vertical="center"/>
    </xf>
    <xf numFmtId="0" fontId="7" fillId="0" borderId="30" xfId="0" applyFont="1" applyBorder="1" applyAlignment="1" applyProtection="1">
      <alignment horizontal="left" vertical="center" wrapText="1"/>
      <protection locked="0"/>
    </xf>
    <xf numFmtId="1" fontId="7" fillId="12" borderId="8" xfId="0" applyNumberFormat="1" applyFont="1" applyFill="1" applyBorder="1" applyAlignment="1">
      <alignment horizontal="left" vertical="center" wrapText="1"/>
    </xf>
    <xf numFmtId="1" fontId="6" fillId="0" borderId="7" xfId="0" applyNumberFormat="1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 applyProtection="1">
      <alignment horizontal="left" vertical="center" wrapText="1"/>
      <protection locked="0"/>
    </xf>
    <xf numFmtId="1" fontId="7" fillId="0" borderId="18" xfId="0" applyNumberFormat="1" applyFont="1" applyBorder="1" applyAlignment="1">
      <alignment horizontal="left" vertical="center" wrapText="1"/>
    </xf>
    <xf numFmtId="1" fontId="7" fillId="0" borderId="37" xfId="0" applyNumberFormat="1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 wrapText="1"/>
    </xf>
    <xf numFmtId="164" fontId="6" fillId="0" borderId="4" xfId="0" applyNumberFormat="1" applyFont="1" applyBorder="1" applyAlignment="1" applyProtection="1">
      <alignment horizontal="left" vertical="center" wrapText="1"/>
      <protection locked="0"/>
    </xf>
    <xf numFmtId="1" fontId="7" fillId="0" borderId="8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7" fillId="12" borderId="4" xfId="0" applyFont="1" applyFill="1" applyBorder="1" applyAlignment="1" applyProtection="1">
      <alignment horizontal="left" vertical="center" wrapText="1"/>
      <protection locked="0"/>
    </xf>
    <xf numFmtId="0" fontId="6" fillId="12" borderId="4" xfId="0" applyFont="1" applyFill="1" applyBorder="1" applyAlignment="1" applyProtection="1">
      <alignment horizontal="left" vertical="center" wrapText="1"/>
      <protection locked="0"/>
    </xf>
    <xf numFmtId="0" fontId="6" fillId="12" borderId="4" xfId="0" applyFont="1" applyFill="1" applyBorder="1" applyAlignment="1">
      <alignment horizontal="left" vertical="center" wrapText="1"/>
    </xf>
    <xf numFmtId="164" fontId="6" fillId="12" borderId="4" xfId="0" applyNumberFormat="1" applyFont="1" applyFill="1" applyBorder="1" applyAlignment="1" applyProtection="1">
      <alignment horizontal="left" vertical="center" wrapText="1"/>
      <protection locked="0"/>
    </xf>
    <xf numFmtId="0" fontId="7" fillId="12" borderId="30" xfId="0" applyFont="1" applyFill="1" applyBorder="1" applyAlignment="1" applyProtection="1">
      <alignment horizontal="left" vertical="center" wrapText="1"/>
      <protection locked="0"/>
    </xf>
    <xf numFmtId="1" fontId="7" fillId="12" borderId="32" xfId="0" applyNumberFormat="1" applyFont="1" applyFill="1" applyBorder="1" applyAlignment="1">
      <alignment horizontal="left" vertical="center" wrapText="1"/>
    </xf>
    <xf numFmtId="1" fontId="7" fillId="12" borderId="35" xfId="0" applyNumberFormat="1" applyFont="1" applyFill="1" applyBorder="1" applyAlignment="1">
      <alignment horizontal="left" vertical="center" wrapText="1"/>
    </xf>
    <xf numFmtId="1" fontId="7" fillId="12" borderId="37" xfId="0" applyNumberFormat="1" applyFont="1" applyFill="1" applyBorder="1" applyAlignment="1">
      <alignment horizontal="left" vertical="center" wrapText="1"/>
    </xf>
    <xf numFmtId="1" fontId="7" fillId="0" borderId="32" xfId="0" applyNumberFormat="1" applyFont="1" applyBorder="1" applyAlignment="1">
      <alignment horizontal="left" vertical="center" wrapText="1"/>
    </xf>
    <xf numFmtId="1" fontId="7" fillId="0" borderId="35" xfId="0" applyNumberFormat="1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7" fillId="12" borderId="4" xfId="0" applyFont="1" applyFill="1" applyBorder="1" applyAlignment="1">
      <alignment horizontal="left" vertical="center" wrapText="1"/>
    </xf>
    <xf numFmtId="0" fontId="6" fillId="12" borderId="4" xfId="0" applyFont="1" applyFill="1" applyBorder="1" applyAlignment="1" applyProtection="1">
      <alignment horizontal="left" vertical="center"/>
      <protection locked="0"/>
    </xf>
    <xf numFmtId="2" fontId="6" fillId="12" borderId="4" xfId="0" applyNumberFormat="1" applyFont="1" applyFill="1" applyBorder="1" applyAlignment="1" applyProtection="1">
      <alignment horizontal="left" vertical="center"/>
      <protection locked="0"/>
    </xf>
    <xf numFmtId="164" fontId="6" fillId="12" borderId="4" xfId="0" applyNumberFormat="1" applyFont="1" applyFill="1" applyBorder="1" applyAlignment="1" applyProtection="1">
      <alignment horizontal="left" vertical="center"/>
      <protection locked="0"/>
    </xf>
    <xf numFmtId="0" fontId="6" fillId="12" borderId="30" xfId="0" applyFont="1" applyFill="1" applyBorder="1" applyAlignment="1" applyProtection="1">
      <alignment horizontal="left" vertical="center"/>
      <protection locked="0"/>
    </xf>
    <xf numFmtId="1" fontId="6" fillId="12" borderId="7" xfId="0" applyNumberFormat="1" applyFont="1" applyFill="1" applyBorder="1" applyAlignment="1" applyProtection="1">
      <alignment horizontal="left" vertical="center" wrapText="1"/>
      <protection locked="0"/>
    </xf>
    <xf numFmtId="1" fontId="6" fillId="12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3" fontId="7" fillId="12" borderId="16" xfId="0" applyNumberFormat="1" applyFont="1" applyFill="1" applyBorder="1" applyAlignment="1">
      <alignment horizontal="left" vertical="center" wrapText="1"/>
    </xf>
    <xf numFmtId="0" fontId="7" fillId="12" borderId="16" xfId="0" applyFont="1" applyFill="1" applyBorder="1" applyAlignment="1" applyProtection="1">
      <alignment horizontal="left" vertical="center" wrapText="1"/>
      <protection locked="0"/>
    </xf>
    <xf numFmtId="0" fontId="7" fillId="12" borderId="13" xfId="0" applyFont="1" applyFill="1" applyBorder="1" applyAlignment="1" applyProtection="1">
      <alignment horizontal="left" vertical="center" wrapText="1"/>
      <protection locked="0"/>
    </xf>
    <xf numFmtId="0" fontId="6" fillId="12" borderId="0" xfId="0" applyFont="1" applyFill="1" applyAlignment="1" applyProtection="1">
      <alignment vertical="center"/>
      <protection locked="0"/>
    </xf>
    <xf numFmtId="43" fontId="7" fillId="0" borderId="7" xfId="3" applyFont="1" applyFill="1" applyBorder="1" applyAlignment="1">
      <alignment horizontal="left" vertical="center" wrapText="1"/>
    </xf>
    <xf numFmtId="1" fontId="7" fillId="0" borderId="30" xfId="0" applyNumberFormat="1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0" fillId="0" borderId="2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 wrapText="1" readingOrder="1"/>
    </xf>
    <xf numFmtId="0" fontId="20" fillId="0" borderId="22" xfId="0" applyFont="1" applyBorder="1" applyAlignment="1">
      <alignment horizontal="left" vertical="center" wrapText="1" readingOrder="1"/>
    </xf>
    <xf numFmtId="3" fontId="20" fillId="0" borderId="39" xfId="0" applyNumberFormat="1" applyFont="1" applyBorder="1" applyAlignment="1">
      <alignment vertical="center"/>
    </xf>
    <xf numFmtId="3" fontId="21" fillId="0" borderId="19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 wrapText="1" readingOrder="1"/>
    </xf>
    <xf numFmtId="0" fontId="20" fillId="0" borderId="40" xfId="0" applyFont="1" applyBorder="1" applyAlignment="1">
      <alignment horizontal="left" vertical="center" wrapText="1" readingOrder="1"/>
    </xf>
    <xf numFmtId="3" fontId="21" fillId="0" borderId="41" xfId="0" applyNumberFormat="1" applyFont="1" applyBorder="1" applyAlignment="1">
      <alignment horizontal="right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3" fontId="21" fillId="0" borderId="38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 wrapText="1" readingOrder="1"/>
    </xf>
    <xf numFmtId="0" fontId="20" fillId="0" borderId="36" xfId="0" applyFont="1" applyBorder="1" applyAlignment="1">
      <alignment horizontal="left" vertical="center" wrapText="1" readingOrder="1"/>
    </xf>
    <xf numFmtId="3" fontId="20" fillId="0" borderId="42" xfId="0" applyNumberFormat="1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 readingOrder="1"/>
    </xf>
    <xf numFmtId="0" fontId="20" fillId="0" borderId="43" xfId="0" applyFont="1" applyBorder="1" applyAlignment="1">
      <alignment horizontal="left" vertical="center" wrapText="1" readingOrder="1"/>
    </xf>
    <xf numFmtId="3" fontId="21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wrapText="1"/>
    </xf>
    <xf numFmtId="0" fontId="20" fillId="0" borderId="19" xfId="0" applyFont="1" applyBorder="1" applyAlignment="1">
      <alignment wrapText="1"/>
    </xf>
    <xf numFmtId="2" fontId="20" fillId="0" borderId="22" xfId="0" applyNumberFormat="1" applyFont="1" applyBorder="1"/>
    <xf numFmtId="3" fontId="20" fillId="0" borderId="39" xfId="0" applyNumberFormat="1" applyFont="1" applyBorder="1"/>
    <xf numFmtId="3" fontId="21" fillId="0" borderId="19" xfId="0" applyNumberFormat="1" applyFont="1" applyBorder="1"/>
    <xf numFmtId="0" fontId="20" fillId="0" borderId="38" xfId="0" applyFont="1" applyBorder="1" applyAlignment="1">
      <alignment wrapText="1"/>
    </xf>
    <xf numFmtId="2" fontId="20" fillId="0" borderId="40" xfId="0" applyNumberFormat="1" applyFont="1" applyBorder="1"/>
    <xf numFmtId="3" fontId="20" fillId="0" borderId="41" xfId="0" applyNumberFormat="1" applyFont="1" applyBorder="1"/>
    <xf numFmtId="3" fontId="21" fillId="0" borderId="38" xfId="0" applyNumberFormat="1" applyFont="1" applyBorder="1"/>
    <xf numFmtId="0" fontId="20" fillId="0" borderId="35" xfId="0" applyFont="1" applyBorder="1" applyAlignment="1">
      <alignment wrapText="1"/>
    </xf>
    <xf numFmtId="2" fontId="20" fillId="0" borderId="36" xfId="0" applyNumberFormat="1" applyFont="1" applyBorder="1"/>
    <xf numFmtId="3" fontId="20" fillId="0" borderId="42" xfId="0" applyNumberFormat="1" applyFont="1" applyBorder="1"/>
    <xf numFmtId="3" fontId="21" fillId="0" borderId="35" xfId="0" applyNumberFormat="1" applyFont="1" applyBorder="1"/>
    <xf numFmtId="0" fontId="20" fillId="0" borderId="36" xfId="0" applyFont="1" applyBorder="1"/>
    <xf numFmtId="3" fontId="21" fillId="0" borderId="42" xfId="0" applyNumberFormat="1" applyFont="1" applyBorder="1"/>
    <xf numFmtId="0" fontId="21" fillId="0" borderId="36" xfId="0" applyFont="1" applyBorder="1"/>
    <xf numFmtId="0" fontId="22" fillId="0" borderId="4" xfId="0" applyFont="1" applyBorder="1" applyAlignment="1">
      <alignment vertical="center" wrapText="1"/>
    </xf>
    <xf numFmtId="2" fontId="22" fillId="0" borderId="4" xfId="0" applyNumberFormat="1" applyFont="1" applyBorder="1" applyAlignment="1">
      <alignment vertical="center"/>
    </xf>
    <xf numFmtId="3" fontId="22" fillId="0" borderId="4" xfId="0" applyNumberFormat="1" applyFont="1" applyBorder="1" applyAlignment="1">
      <alignment vertical="center"/>
    </xf>
    <xf numFmtId="3" fontId="16" fillId="4" borderId="4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30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8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25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16" xfId="0" applyNumberFormat="1" applyFont="1" applyFill="1" applyBorder="1" applyAlignment="1" applyProtection="1">
      <alignment horizontal="left" vertical="center" wrapText="1"/>
      <protection locked="0"/>
    </xf>
    <xf numFmtId="3" fontId="7" fillId="0" borderId="6" xfId="0" applyNumberFormat="1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3" fontId="16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wrapText="1"/>
    </xf>
    <xf numFmtId="1" fontId="7" fillId="12" borderId="30" xfId="0" applyNumberFormat="1" applyFont="1" applyFill="1" applyBorder="1" applyAlignment="1">
      <alignment horizontal="left" vertical="center" wrapText="1"/>
    </xf>
    <xf numFmtId="3" fontId="10" fillId="2" borderId="11" xfId="0" applyNumberFormat="1" applyFont="1" applyFill="1" applyBorder="1" applyAlignment="1" applyProtection="1">
      <alignment horizontal="left" vertical="center" wrapText="1"/>
      <protection locked="0"/>
    </xf>
    <xf numFmtId="3" fontId="13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10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left" vertical="center" wrapText="1"/>
    </xf>
    <xf numFmtId="1" fontId="6" fillId="12" borderId="30" xfId="0" applyNumberFormat="1" applyFont="1" applyFill="1" applyBorder="1" applyAlignment="1" applyProtection="1">
      <alignment horizontal="left" vertical="center" wrapText="1"/>
      <protection locked="0"/>
    </xf>
    <xf numFmtId="1" fontId="7" fillId="0" borderId="39" xfId="0" applyNumberFormat="1" applyFont="1" applyBorder="1" applyAlignment="1">
      <alignment horizontal="left" vertical="center" wrapText="1"/>
    </xf>
    <xf numFmtId="0" fontId="7" fillId="12" borderId="24" xfId="0" applyFont="1" applyFill="1" applyBorder="1" applyAlignment="1" applyProtection="1">
      <alignment horizontal="left" vertical="center" wrapText="1"/>
      <protection locked="0"/>
    </xf>
    <xf numFmtId="0" fontId="6" fillId="12" borderId="13" xfId="0" applyFont="1" applyFill="1" applyBorder="1" applyAlignment="1" applyProtection="1">
      <alignment horizontal="left" vertical="center"/>
      <protection locked="0"/>
    </xf>
    <xf numFmtId="1" fontId="7" fillId="0" borderId="20" xfId="0" applyNumberFormat="1" applyFont="1" applyBorder="1" applyAlignment="1">
      <alignment horizontal="left" vertical="center" wrapText="1"/>
    </xf>
    <xf numFmtId="0" fontId="7" fillId="12" borderId="21" xfId="0" applyFont="1" applyFill="1" applyBorder="1" applyAlignment="1" applyProtection="1">
      <alignment horizontal="left" vertical="center" wrapText="1"/>
      <protection locked="0"/>
    </xf>
    <xf numFmtId="3" fontId="16" fillId="4" borderId="10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9" xfId="0" applyNumberFormat="1" applyFont="1" applyFill="1" applyBorder="1" applyAlignment="1" applyProtection="1">
      <alignment horizontal="left" vertical="center" wrapText="1"/>
      <protection locked="0"/>
    </xf>
    <xf numFmtId="0" fontId="6" fillId="12" borderId="8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12" borderId="8" xfId="0" applyFont="1" applyFill="1" applyBorder="1" applyAlignment="1">
      <alignment horizontal="left" vertical="center" wrapText="1"/>
    </xf>
    <xf numFmtId="0" fontId="7" fillId="12" borderId="8" xfId="0" applyFont="1" applyFill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3" fontId="6" fillId="0" borderId="30" xfId="0" applyNumberFormat="1" applyFont="1" applyBorder="1" applyAlignment="1">
      <alignment horizontal="left" vertical="center"/>
    </xf>
    <xf numFmtId="3" fontId="6" fillId="12" borderId="30" xfId="0" applyNumberFormat="1" applyFont="1" applyFill="1" applyBorder="1" applyAlignment="1">
      <alignment horizontal="left" vertical="center"/>
    </xf>
    <xf numFmtId="3" fontId="7" fillId="0" borderId="30" xfId="0" applyNumberFormat="1" applyFont="1" applyBorder="1" applyAlignment="1">
      <alignment horizontal="left" vertical="center"/>
    </xf>
    <xf numFmtId="3" fontId="7" fillId="12" borderId="30" xfId="0" applyNumberFormat="1" applyFont="1" applyFill="1" applyBorder="1" applyAlignment="1">
      <alignment horizontal="left" vertical="center"/>
    </xf>
    <xf numFmtId="1" fontId="7" fillId="12" borderId="44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12" borderId="7" xfId="0" applyFont="1" applyFill="1" applyBorder="1" applyAlignment="1" applyProtection="1">
      <alignment horizontal="left" vertical="center" wrapText="1"/>
      <protection locked="0"/>
    </xf>
    <xf numFmtId="0" fontId="6" fillId="12" borderId="6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12" borderId="7" xfId="0" applyFont="1" applyFill="1" applyBorder="1" applyAlignment="1">
      <alignment horizontal="left" vertical="center" wrapText="1"/>
    </xf>
    <xf numFmtId="0" fontId="6" fillId="12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12" borderId="7" xfId="0" applyFont="1" applyFill="1" applyBorder="1" applyAlignment="1">
      <alignment horizontal="left" vertical="center" wrapText="1"/>
    </xf>
    <xf numFmtId="0" fontId="7" fillId="12" borderId="6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>
      <alignment horizontal="left" vertical="center" wrapText="1"/>
    </xf>
    <xf numFmtId="2" fontId="6" fillId="12" borderId="26" xfId="0" applyNumberFormat="1" applyFont="1" applyFill="1" applyBorder="1" applyAlignment="1">
      <alignment horizontal="left" vertical="center"/>
    </xf>
    <xf numFmtId="2" fontId="6" fillId="12" borderId="6" xfId="0" applyNumberFormat="1" applyFont="1" applyFill="1" applyBorder="1" applyAlignment="1">
      <alignment horizontal="left" vertical="center"/>
    </xf>
    <xf numFmtId="2" fontId="6" fillId="0" borderId="6" xfId="0" applyNumberFormat="1" applyFont="1" applyBorder="1" applyAlignment="1" applyProtection="1">
      <alignment horizontal="left" vertical="center"/>
      <protection locked="0"/>
    </xf>
    <xf numFmtId="2" fontId="6" fillId="12" borderId="6" xfId="0" applyNumberFormat="1" applyFont="1" applyFill="1" applyBorder="1" applyAlignment="1" applyProtection="1">
      <alignment horizontal="left" vertical="center"/>
      <protection locked="0"/>
    </xf>
    <xf numFmtId="2" fontId="7" fillId="0" borderId="6" xfId="0" applyNumberFormat="1" applyFont="1" applyBorder="1" applyAlignment="1">
      <alignment horizontal="left" vertical="center"/>
    </xf>
    <xf numFmtId="2" fontId="7" fillId="12" borderId="6" xfId="0" applyNumberFormat="1" applyFont="1" applyFill="1" applyBorder="1" applyAlignment="1">
      <alignment horizontal="left" vertical="center"/>
    </xf>
    <xf numFmtId="2" fontId="6" fillId="0" borderId="28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 wrapText="1"/>
    </xf>
    <xf numFmtId="0" fontId="6" fillId="12" borderId="46" xfId="0" applyFont="1" applyFill="1" applyBorder="1" applyAlignment="1" applyProtection="1">
      <alignment horizontal="left" vertical="center" wrapText="1"/>
      <protection locked="0"/>
    </xf>
    <xf numFmtId="0" fontId="6" fillId="12" borderId="34" xfId="0" applyFont="1" applyFill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>
      <alignment horizontal="left" vertical="center" wrapText="1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12" borderId="34" xfId="0" applyFont="1" applyFill="1" applyBorder="1" applyAlignment="1">
      <alignment horizontal="left" vertical="center" wrapText="1"/>
    </xf>
    <xf numFmtId="0" fontId="7" fillId="12" borderId="34" xfId="0" applyFont="1" applyFill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3" fontId="6" fillId="12" borderId="44" xfId="0" applyNumberFormat="1" applyFont="1" applyFill="1" applyBorder="1" applyAlignment="1">
      <alignment horizontal="left" vertical="center"/>
    </xf>
    <xf numFmtId="3" fontId="6" fillId="0" borderId="48" xfId="0" applyNumberFormat="1" applyFont="1" applyBorder="1" applyAlignment="1">
      <alignment horizontal="left" vertical="center"/>
    </xf>
    <xf numFmtId="3" fontId="16" fillId="4" borderId="49" xfId="0" applyNumberFormat="1" applyFont="1" applyFill="1" applyBorder="1" applyAlignment="1" applyProtection="1">
      <alignment horizontal="left" vertical="center" wrapText="1"/>
      <protection locked="0"/>
    </xf>
    <xf numFmtId="0" fontId="6" fillId="12" borderId="25" xfId="0" applyFont="1" applyFill="1" applyBorder="1" applyAlignment="1">
      <alignment horizontal="left" vertical="center" wrapText="1"/>
    </xf>
    <xf numFmtId="0" fontId="6" fillId="12" borderId="29" xfId="0" applyFont="1" applyFill="1" applyBorder="1" applyAlignment="1" applyProtection="1">
      <alignment horizontal="left" vertical="center" wrapText="1"/>
      <protection locked="0"/>
    </xf>
    <xf numFmtId="0" fontId="6" fillId="12" borderId="26" xfId="0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>
      <alignment horizontal="justify" vertical="center" wrapText="1"/>
    </xf>
    <xf numFmtId="0" fontId="6" fillId="12" borderId="33" xfId="0" applyFont="1" applyFill="1" applyBorder="1" applyAlignment="1">
      <alignment horizontal="left" vertical="center" wrapText="1"/>
    </xf>
    <xf numFmtId="3" fontId="16" fillId="4" borderId="50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3" fontId="13" fillId="18" borderId="5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14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11" borderId="51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6" fillId="12" borderId="37" xfId="0" applyFont="1" applyFill="1" applyBorder="1" applyAlignment="1">
      <alignment horizontal="left" vertical="center" wrapText="1"/>
    </xf>
    <xf numFmtId="0" fontId="0" fillId="21" borderId="0" xfId="0" applyFill="1" applyAlignment="1">
      <alignment vertical="center"/>
    </xf>
    <xf numFmtId="0" fontId="0" fillId="21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5" fillId="21" borderId="0" xfId="0" applyFont="1" applyFill="1" applyAlignment="1">
      <alignment vertical="center"/>
    </xf>
    <xf numFmtId="0" fontId="21" fillId="12" borderId="0" xfId="0" applyFont="1" applyFill="1" applyAlignment="1">
      <alignment vertical="center"/>
    </xf>
    <xf numFmtId="0" fontId="25" fillId="1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8" fillId="21" borderId="0" xfId="0" applyFont="1" applyFill="1" applyAlignment="1">
      <alignment vertical="center"/>
    </xf>
    <xf numFmtId="0" fontId="0" fillId="21" borderId="0" xfId="0" applyFill="1" applyAlignment="1">
      <alignment horizontal="center" vertical="center"/>
    </xf>
    <xf numFmtId="0" fontId="5" fillId="22" borderId="2" xfId="0" applyFont="1" applyFill="1" applyBorder="1" applyAlignment="1">
      <alignment horizontal="center" vertical="center"/>
    </xf>
    <xf numFmtId="0" fontId="5" fillId="22" borderId="11" xfId="0" applyFont="1" applyFill="1" applyBorder="1" applyAlignment="1">
      <alignment horizontal="center" vertical="center"/>
    </xf>
    <xf numFmtId="0" fontId="5" fillId="22" borderId="53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3" fontId="5" fillId="21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0" fillId="21" borderId="0" xfId="0" applyFill="1" applyAlignment="1">
      <alignment horizontal="right" vertical="center"/>
    </xf>
    <xf numFmtId="0" fontId="16" fillId="21" borderId="0" xfId="0" applyFont="1" applyFill="1" applyAlignment="1">
      <alignment vertical="center"/>
    </xf>
    <xf numFmtId="0" fontId="5" fillId="21" borderId="0" xfId="0" applyFont="1" applyFill="1" applyAlignment="1">
      <alignment horizontal="right" vertical="center"/>
    </xf>
    <xf numFmtId="0" fontId="5" fillId="21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4" fillId="7" borderId="9" xfId="0" applyFont="1" applyFill="1" applyBorder="1" applyAlignment="1">
      <alignment horizontal="left" vertical="center" wrapText="1"/>
    </xf>
    <xf numFmtId="3" fontId="26" fillId="7" borderId="9" xfId="0" applyNumberFormat="1" applyFont="1" applyFill="1" applyBorder="1" applyAlignment="1">
      <alignment horizontal="right" vertical="center"/>
    </xf>
    <xf numFmtId="0" fontId="24" fillId="20" borderId="9" xfId="0" applyFont="1" applyFill="1" applyBorder="1" applyAlignment="1">
      <alignment horizontal="left" vertical="center" wrapText="1"/>
    </xf>
    <xf numFmtId="3" fontId="26" fillId="20" borderId="9" xfId="0" applyNumberFormat="1" applyFont="1" applyFill="1" applyBorder="1" applyAlignment="1">
      <alignment horizontal="right" vertical="center"/>
    </xf>
    <xf numFmtId="0" fontId="24" fillId="18" borderId="9" xfId="0" applyFont="1" applyFill="1" applyBorder="1" applyAlignment="1">
      <alignment horizontal="left" vertical="center" wrapText="1"/>
    </xf>
    <xf numFmtId="3" fontId="26" fillId="18" borderId="9" xfId="0" applyNumberFormat="1" applyFont="1" applyFill="1" applyBorder="1" applyAlignment="1">
      <alignment horizontal="right" vertical="center"/>
    </xf>
    <xf numFmtId="0" fontId="0" fillId="21" borderId="54" xfId="0" applyFill="1" applyBorder="1" applyAlignment="1">
      <alignment vertical="center"/>
    </xf>
    <xf numFmtId="0" fontId="5" fillId="22" borderId="52" xfId="0" applyFont="1" applyFill="1" applyBorder="1" applyAlignment="1">
      <alignment horizontal="center" vertical="center"/>
    </xf>
    <xf numFmtId="3" fontId="5" fillId="22" borderId="54" xfId="0" applyNumberFormat="1" applyFont="1" applyFill="1" applyBorder="1" applyAlignment="1">
      <alignment horizontal="right" vertical="center"/>
    </xf>
    <xf numFmtId="0" fontId="5" fillId="15" borderId="9" xfId="0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 wrapText="1"/>
    </xf>
    <xf numFmtId="3" fontId="26" fillId="7" borderId="52" xfId="0" applyNumberFormat="1" applyFont="1" applyFill="1" applyBorder="1" applyAlignment="1">
      <alignment horizontal="right" vertical="center"/>
    </xf>
    <xf numFmtId="3" fontId="26" fillId="20" borderId="52" xfId="0" applyNumberFormat="1" applyFont="1" applyFill="1" applyBorder="1" applyAlignment="1">
      <alignment horizontal="right" vertical="center"/>
    </xf>
    <xf numFmtId="3" fontId="26" fillId="18" borderId="52" xfId="0" applyNumberFormat="1" applyFont="1" applyFill="1" applyBorder="1" applyAlignment="1">
      <alignment horizontal="right" vertical="center"/>
    </xf>
    <xf numFmtId="3" fontId="26" fillId="20" borderId="2" xfId="0" applyNumberFormat="1" applyFont="1" applyFill="1" applyBorder="1" applyAlignment="1">
      <alignment horizontal="right" vertical="center"/>
    </xf>
    <xf numFmtId="3" fontId="26" fillId="18" borderId="2" xfId="0" applyNumberFormat="1" applyFont="1" applyFill="1" applyBorder="1" applyAlignment="1">
      <alignment horizontal="right" vertical="center"/>
    </xf>
    <xf numFmtId="3" fontId="26" fillId="7" borderId="2" xfId="0" applyNumberFormat="1" applyFont="1" applyFill="1" applyBorder="1" applyAlignment="1">
      <alignment horizontal="right" vertical="center"/>
    </xf>
    <xf numFmtId="3" fontId="26" fillId="18" borderId="53" xfId="0" applyNumberFormat="1" applyFont="1" applyFill="1" applyBorder="1" applyAlignment="1">
      <alignment horizontal="right" vertical="center"/>
    </xf>
    <xf numFmtId="3" fontId="26" fillId="7" borderId="53" xfId="0" applyNumberFormat="1" applyFont="1" applyFill="1" applyBorder="1" applyAlignment="1">
      <alignment horizontal="right" vertical="center"/>
    </xf>
    <xf numFmtId="0" fontId="0" fillId="21" borderId="2" xfId="0" applyFill="1" applyBorder="1" applyAlignment="1">
      <alignment horizontal="right" vertical="center"/>
    </xf>
    <xf numFmtId="3" fontId="26" fillId="20" borderId="53" xfId="0" applyNumberFormat="1" applyFont="1" applyFill="1" applyBorder="1" applyAlignment="1">
      <alignment horizontal="right" vertical="center"/>
    </xf>
    <xf numFmtId="0" fontId="10" fillId="19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3" fontId="16" fillId="4" borderId="55" xfId="0" applyNumberFormat="1" applyFont="1" applyFill="1" applyBorder="1" applyAlignment="1" applyProtection="1">
      <alignment horizontal="left" vertical="center" wrapText="1"/>
      <protection locked="0"/>
    </xf>
    <xf numFmtId="0" fontId="10" fillId="17" borderId="52" xfId="0" applyFont="1" applyFill="1" applyBorder="1" applyAlignment="1" applyProtection="1">
      <alignment horizontal="center" vertical="center" wrapText="1"/>
      <protection locked="0"/>
    </xf>
    <xf numFmtId="0" fontId="6" fillId="12" borderId="56" xfId="0" applyFont="1" applyFill="1" applyBorder="1" applyAlignment="1">
      <alignment horizontal="left" vertical="center" wrapText="1"/>
    </xf>
    <xf numFmtId="0" fontId="6" fillId="12" borderId="47" xfId="0" applyFont="1" applyFill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</cellXfs>
  <cellStyles count="4">
    <cellStyle name="Comma" xfId="3" builtinId="3"/>
    <cellStyle name="Neutral 2" xfId="2" xr:uid="{1E07F859-6EE8-4429-8045-13F911663715}"/>
    <cellStyle name="Normal" xfId="0" builtinId="0"/>
    <cellStyle name="Normal 2" xfId="1" xr:uid="{00000000-0005-0000-0000-000001000000}"/>
  </cellStyles>
  <dxfs count="2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FF"/>
      <color rgb="FF99FFCC"/>
      <color rgb="FFE6B8B7"/>
      <color rgb="FFCCCCFF"/>
      <color rgb="FFB7DEE8"/>
      <color rgb="FFFF5050"/>
      <color rgb="FFCC99FF"/>
      <color rgb="FF2AF642"/>
      <color rgb="FFFF7C8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wales365.sharepoint.com/sites/POW_HCRW_Funding-StrategicCollaborationsCostingsandContracts/Shared%20Documents/Strategic%20Collaborations%20Costings%20and%20Contracts/VPAG/VPAG%20Spending%20Plan.xlsx" TargetMode="External"/><Relationship Id="rId1" Type="http://schemas.openxmlformats.org/officeDocument/2006/relationships/externalLinkPath" Target="https://nhswales365.sharepoint.com/sites/POW_HCRW_Funding-StrategicCollaborationsCostingsandContracts/Shared%20Documents/Strategic%20Collaborations%20Costings%20and%20Contracts/VPAG/VPAG%20Spending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PAG SP Summary"/>
      <sheetName val="Summary Info"/>
      <sheetName val="Summary Draft"/>
      <sheetName val="OrigSummary"/>
      <sheetName val="Programme Support"/>
      <sheetName val="Initial Scoping - Nat. Projects"/>
      <sheetName val="AWMGS"/>
      <sheetName val="Initial Scoping - Local"/>
      <sheetName val="AB UHB"/>
      <sheetName val="BC UHB"/>
      <sheetName val="CTM UHB"/>
      <sheetName val="C&amp;V UHB"/>
      <sheetName val="HDd UHB"/>
      <sheetName val="SB UHB"/>
      <sheetName val="Velindre"/>
      <sheetName val="Powys"/>
      <sheetName val="CCRH"/>
      <sheetName val="Equip Call Proforma"/>
      <sheetName val="23-24 June 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5">
          <cell r="J55">
            <v>54191.022599999997</v>
          </cell>
        </row>
        <row r="73">
          <cell r="J73">
            <v>73357.778000000006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49A2-9A71-4376-9617-F911DAEBF5D6}">
  <dimension ref="A1:AB34"/>
  <sheetViews>
    <sheetView zoomScale="115" zoomScaleNormal="115" workbookViewId="0">
      <selection activeCell="B17" sqref="B17"/>
    </sheetView>
  </sheetViews>
  <sheetFormatPr defaultColWidth="8.7109375" defaultRowHeight="15" x14ac:dyDescent="0.25"/>
  <cols>
    <col min="1" max="1" width="4.85546875" style="242" customWidth="1"/>
    <col min="2" max="2" width="28.85546875" style="261" customWidth="1"/>
    <col min="3" max="3" width="0.5703125" style="242" customWidth="1"/>
    <col min="4" max="7" width="10.85546875" style="242" customWidth="1"/>
    <col min="8" max="8" width="0.5703125" style="242" customWidth="1"/>
    <col min="9" max="9" width="11.42578125" style="242" customWidth="1"/>
    <col min="10" max="11" width="0.5703125" style="242" customWidth="1"/>
    <col min="12" max="16384" width="8.7109375" style="242"/>
  </cols>
  <sheetData>
    <row r="1" spans="1:28" ht="15.6" customHeight="1" x14ac:dyDescent="0.25">
      <c r="A1" s="240"/>
      <c r="B1" s="241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</row>
    <row r="2" spans="1:28" s="246" customFormat="1" ht="27.95" customHeight="1" x14ac:dyDescent="0.25">
      <c r="A2" s="243"/>
      <c r="B2" s="244" t="s">
        <v>191</v>
      </c>
      <c r="C2" s="245"/>
      <c r="D2" s="245"/>
      <c r="E2" s="245"/>
      <c r="F2" s="245"/>
      <c r="G2" s="245"/>
      <c r="H2" s="245"/>
      <c r="I2" s="245"/>
      <c r="J2" s="245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</row>
    <row r="3" spans="1:28" ht="15.6" customHeight="1" thickBot="1" x14ac:dyDescent="0.3">
      <c r="A3" s="240"/>
      <c r="B3" s="241"/>
      <c r="C3" s="247"/>
      <c r="D3" s="248"/>
      <c r="E3" s="248"/>
      <c r="F3" s="248"/>
      <c r="G3" s="248"/>
      <c r="H3" s="248"/>
      <c r="I3" s="248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</row>
    <row r="4" spans="1:28" ht="39.6" customHeight="1" thickBot="1" x14ac:dyDescent="0.3">
      <c r="A4" s="240"/>
      <c r="B4" s="272"/>
      <c r="C4" s="247"/>
      <c r="D4" s="269" t="s">
        <v>181</v>
      </c>
      <c r="E4" s="249" t="s">
        <v>182</v>
      </c>
      <c r="F4" s="250" t="s">
        <v>183</v>
      </c>
      <c r="G4" s="251" t="s">
        <v>184</v>
      </c>
      <c r="H4" s="248"/>
      <c r="I4" s="271" t="s">
        <v>108</v>
      </c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</row>
    <row r="5" spans="1:28" ht="32.450000000000003" hidden="1" customHeight="1" thickBot="1" x14ac:dyDescent="0.3">
      <c r="A5" s="240"/>
      <c r="B5" s="268"/>
      <c r="C5" s="247"/>
      <c r="D5" s="252">
        <v>500000</v>
      </c>
      <c r="E5" s="254">
        <v>6250000</v>
      </c>
      <c r="F5" s="253">
        <v>4850000</v>
      </c>
      <c r="G5" s="255">
        <v>3400000</v>
      </c>
      <c r="H5" s="256"/>
      <c r="I5" s="270">
        <f>SUM(D5:G5)</f>
        <v>15000000</v>
      </c>
      <c r="J5" s="256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1:28" ht="4.5" customHeight="1" thickBot="1" x14ac:dyDescent="0.3">
      <c r="A6" s="240"/>
      <c r="B6" s="241"/>
      <c r="C6" s="247"/>
      <c r="D6" s="256"/>
      <c r="E6" s="256"/>
      <c r="F6" s="256"/>
      <c r="G6" s="256"/>
      <c r="H6" s="256"/>
      <c r="I6" s="256"/>
      <c r="J6" s="256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</row>
    <row r="7" spans="1:28" s="260" customFormat="1" ht="32.450000000000003" customHeight="1" thickBot="1" x14ac:dyDescent="0.3">
      <c r="A7" s="240"/>
      <c r="B7" s="262" t="s">
        <v>185</v>
      </c>
      <c r="C7" s="257"/>
      <c r="D7" s="273">
        <f>'Spending Plan'!K55</f>
        <v>0</v>
      </c>
      <c r="E7" s="278">
        <f>'Spending Plan'!N55</f>
        <v>0</v>
      </c>
      <c r="F7" s="278">
        <f>'Spending Plan'!Q55</f>
        <v>0</v>
      </c>
      <c r="G7" s="280">
        <f>'Spending Plan'!T55</f>
        <v>0</v>
      </c>
      <c r="H7" s="258"/>
      <c r="I7" s="263">
        <f>SUM('VPAG SP Summary'!D7:G7)</f>
        <v>0</v>
      </c>
      <c r="J7" s="258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</row>
    <row r="8" spans="1:28" ht="4.5" customHeight="1" thickBot="1" x14ac:dyDescent="0.3">
      <c r="A8" s="240"/>
      <c r="B8" s="241"/>
      <c r="C8" s="247"/>
      <c r="D8" s="256"/>
      <c r="E8" s="256"/>
      <c r="F8" s="281"/>
      <c r="G8" s="256"/>
      <c r="H8" s="256"/>
      <c r="I8" s="256"/>
      <c r="J8" s="256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</row>
    <row r="9" spans="1:28" s="260" customFormat="1" ht="32.450000000000003" customHeight="1" thickBot="1" x14ac:dyDescent="0.3">
      <c r="A9" s="240"/>
      <c r="B9" s="264" t="s">
        <v>180</v>
      </c>
      <c r="C9" s="257"/>
      <c r="D9" s="274">
        <f>'Spending Plan'!L55</f>
        <v>0</v>
      </c>
      <c r="E9" s="276">
        <f>'Spending Plan'!O55</f>
        <v>0</v>
      </c>
      <c r="F9" s="276">
        <f>'Spending Plan'!R55</f>
        <v>0</v>
      </c>
      <c r="G9" s="282">
        <f>'Spending Plan'!U55</f>
        <v>0</v>
      </c>
      <c r="H9" s="258"/>
      <c r="I9" s="265">
        <f>SUM('VPAG SP Summary'!D9:G9)</f>
        <v>0</v>
      </c>
      <c r="J9" s="258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</row>
    <row r="10" spans="1:28" ht="4.5" customHeight="1" thickBot="1" x14ac:dyDescent="0.3">
      <c r="A10" s="240"/>
      <c r="B10" s="241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</row>
    <row r="11" spans="1:28" ht="29.1" customHeight="1" thickBot="1" x14ac:dyDescent="0.3">
      <c r="A11" s="240"/>
      <c r="B11" s="266" t="s">
        <v>186</v>
      </c>
      <c r="C11" s="257"/>
      <c r="D11" s="275">
        <f>'Spending Plan'!M55</f>
        <v>0</v>
      </c>
      <c r="E11" s="277">
        <f>'Spending Plan'!P55</f>
        <v>0</v>
      </c>
      <c r="F11" s="277">
        <f>'Spending Plan'!S55</f>
        <v>0</v>
      </c>
      <c r="G11" s="279">
        <f>'Spending Plan'!V55</f>
        <v>0</v>
      </c>
      <c r="H11" s="258"/>
      <c r="I11" s="267">
        <f>SUM('VPAG SP Summary'!D11:G11)</f>
        <v>0</v>
      </c>
      <c r="J11" s="258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</row>
    <row r="12" spans="1:28" x14ac:dyDescent="0.25">
      <c r="A12" s="240"/>
      <c r="B12" s="241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</row>
    <row r="13" spans="1:28" x14ac:dyDescent="0.25">
      <c r="A13" s="240"/>
      <c r="B13" s="241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</row>
    <row r="14" spans="1:28" x14ac:dyDescent="0.25">
      <c r="A14" s="240"/>
      <c r="B14" s="241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</row>
    <row r="15" spans="1:28" x14ac:dyDescent="0.25">
      <c r="A15" s="240"/>
      <c r="B15" s="241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</row>
    <row r="16" spans="1:28" x14ac:dyDescent="0.25">
      <c r="A16" s="240"/>
      <c r="B16" s="241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</row>
    <row r="17" spans="1:28" x14ac:dyDescent="0.25">
      <c r="A17" s="240"/>
      <c r="B17" s="241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</row>
    <row r="18" spans="1:28" x14ac:dyDescent="0.25">
      <c r="A18" s="240"/>
      <c r="B18" s="241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</row>
    <row r="19" spans="1:28" x14ac:dyDescent="0.25">
      <c r="A19" s="240"/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</row>
    <row r="20" spans="1:28" x14ac:dyDescent="0.25">
      <c r="A20" s="240"/>
      <c r="B20" s="241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</row>
    <row r="21" spans="1:28" x14ac:dyDescent="0.25">
      <c r="A21" s="240"/>
      <c r="B21" s="241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</row>
    <row r="22" spans="1:28" x14ac:dyDescent="0.25">
      <c r="A22" s="240"/>
      <c r="B22" s="241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</row>
    <row r="23" spans="1:28" x14ac:dyDescent="0.25">
      <c r="A23" s="240"/>
      <c r="B23" s="241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</row>
    <row r="24" spans="1:28" x14ac:dyDescent="0.25">
      <c r="A24" s="240"/>
      <c r="B24" s="241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</row>
    <row r="25" spans="1:28" x14ac:dyDescent="0.25">
      <c r="A25" s="240"/>
      <c r="B25" s="241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</row>
    <row r="26" spans="1:28" x14ac:dyDescent="0.25">
      <c r="A26" s="240"/>
      <c r="B26" s="241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</row>
    <row r="27" spans="1:28" x14ac:dyDescent="0.25">
      <c r="A27" s="240"/>
      <c r="B27" s="241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</row>
    <row r="28" spans="1:28" x14ac:dyDescent="0.25">
      <c r="A28" s="240"/>
      <c r="B28" s="241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</row>
    <row r="29" spans="1:28" x14ac:dyDescent="0.25">
      <c r="A29" s="240"/>
      <c r="B29" s="241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</row>
    <row r="30" spans="1:28" x14ac:dyDescent="0.25">
      <c r="A30" s="240"/>
      <c r="B30" s="241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</row>
    <row r="31" spans="1:28" x14ac:dyDescent="0.25">
      <c r="A31" s="240"/>
      <c r="B31" s="241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</row>
    <row r="32" spans="1:28" x14ac:dyDescent="0.25">
      <c r="A32" s="240"/>
      <c r="B32" s="241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</row>
    <row r="33" spans="1:28" x14ac:dyDescent="0.25">
      <c r="A33" s="240"/>
      <c r="B33" s="241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</row>
    <row r="34" spans="1:28" x14ac:dyDescent="0.25">
      <c r="A34" s="240"/>
      <c r="B34" s="241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B17F-991A-4CB0-B28C-2B4EC1721E7E}">
  <sheetPr codeName="Sheet15">
    <pageSetUpPr fitToPage="1"/>
  </sheetPr>
  <dimension ref="A1:DC98"/>
  <sheetViews>
    <sheetView zoomScale="70" zoomScaleNormal="70" workbookViewId="0">
      <pane xSplit="6" ySplit="1" topLeftCell="T2" activePane="bottomRight" state="frozen"/>
      <selection pane="topRight" activeCell="G1" sqref="G1"/>
      <selection pane="bottomLeft" activeCell="A5" sqref="A5"/>
      <selection pane="bottomRight" activeCell="C8" sqref="C8"/>
    </sheetView>
  </sheetViews>
  <sheetFormatPr defaultColWidth="9.140625" defaultRowHeight="15" x14ac:dyDescent="0.25"/>
  <cols>
    <col min="1" max="1" width="28" style="1" customWidth="1"/>
    <col min="2" max="2" width="24.7109375" style="1" customWidth="1"/>
    <col min="3" max="3" width="22.28515625" style="1" customWidth="1"/>
    <col min="4" max="4" width="22.42578125" style="1" customWidth="1"/>
    <col min="5" max="5" width="25.140625" style="1" customWidth="1"/>
    <col min="6" max="6" width="53.140625" style="1" customWidth="1"/>
    <col min="7" max="7" width="20" style="1" customWidth="1"/>
    <col min="8" max="8" width="29.85546875" style="1" customWidth="1"/>
    <col min="9" max="9" width="29.140625" style="1" customWidth="1"/>
    <col min="10" max="10" width="16.42578125" style="1" customWidth="1"/>
    <col min="11" max="11" width="16.7109375" style="12" customWidth="1"/>
    <col min="12" max="12" width="25.5703125" style="27" customWidth="1"/>
    <col min="13" max="14" width="18.7109375" style="1" customWidth="1"/>
    <col min="15" max="17" width="25.5703125" style="27" customWidth="1"/>
    <col min="18" max="20" width="28.7109375" style="13" customWidth="1"/>
    <col min="21" max="56" width="21.42578125" hidden="1" customWidth="1"/>
    <col min="57" max="61" width="21.42578125" customWidth="1"/>
    <col min="62" max="74" width="28.7109375" style="13" customWidth="1"/>
    <col min="75" max="75" width="36.28515625" style="13" customWidth="1"/>
    <col min="76" max="76" width="37.5703125" style="13" customWidth="1"/>
    <col min="77" max="77" width="43.85546875" style="43" customWidth="1"/>
    <col min="78" max="16384" width="9.140625" style="1"/>
  </cols>
  <sheetData>
    <row r="1" spans="1:107" s="2" customFormat="1" ht="294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29" t="s">
        <v>6</v>
      </c>
      <c r="H1" s="30" t="s">
        <v>7</v>
      </c>
      <c r="I1" s="23" t="s">
        <v>8</v>
      </c>
      <c r="J1" s="31" t="s">
        <v>9</v>
      </c>
      <c r="K1" s="32" t="s">
        <v>10</v>
      </c>
      <c r="L1" s="33" t="s">
        <v>11</v>
      </c>
      <c r="M1" s="34" t="s">
        <v>12</v>
      </c>
      <c r="N1" s="34" t="s">
        <v>13</v>
      </c>
      <c r="O1" s="35" t="s">
        <v>14</v>
      </c>
      <c r="P1" s="36" t="s">
        <v>15</v>
      </c>
      <c r="Q1" s="37" t="s">
        <v>16</v>
      </c>
      <c r="R1" s="38" t="s">
        <v>17</v>
      </c>
      <c r="S1" s="39" t="s">
        <v>18</v>
      </c>
      <c r="T1" s="40" t="s">
        <v>19</v>
      </c>
      <c r="U1" s="45" t="s">
        <v>20</v>
      </c>
      <c r="V1" s="46" t="s">
        <v>21</v>
      </c>
      <c r="W1" s="47" t="s">
        <v>22</v>
      </c>
      <c r="X1" s="45" t="s">
        <v>23</v>
      </c>
      <c r="Y1" s="46" t="s">
        <v>24</v>
      </c>
      <c r="Z1" s="47" t="s">
        <v>25</v>
      </c>
      <c r="AA1" s="48" t="s">
        <v>26</v>
      </c>
      <c r="AB1" s="46" t="s">
        <v>27</v>
      </c>
      <c r="AC1" s="47" t="s">
        <v>28</v>
      </c>
      <c r="AD1" s="45" t="s">
        <v>29</v>
      </c>
      <c r="AE1" s="46" t="s">
        <v>30</v>
      </c>
      <c r="AF1" s="47" t="s">
        <v>31</v>
      </c>
      <c r="AG1" s="45" t="s">
        <v>32</v>
      </c>
      <c r="AH1" s="46" t="s">
        <v>33</v>
      </c>
      <c r="AI1" s="47" t="s">
        <v>34</v>
      </c>
      <c r="AJ1" s="45" t="s">
        <v>35</v>
      </c>
      <c r="AK1" s="46" t="s">
        <v>36</v>
      </c>
      <c r="AL1" s="47" t="s">
        <v>37</v>
      </c>
      <c r="AM1" s="48" t="s">
        <v>38</v>
      </c>
      <c r="AN1" s="46" t="s">
        <v>39</v>
      </c>
      <c r="AO1" s="47" t="s">
        <v>40</v>
      </c>
      <c r="AP1" s="45" t="s">
        <v>41</v>
      </c>
      <c r="AQ1" s="46" t="s">
        <v>42</v>
      </c>
      <c r="AR1" s="47" t="s">
        <v>43</v>
      </c>
      <c r="AS1" s="45" t="s">
        <v>44</v>
      </c>
      <c r="AT1" s="46" t="s">
        <v>45</v>
      </c>
      <c r="AU1" s="47" t="s">
        <v>46</v>
      </c>
      <c r="AV1" s="45" t="s">
        <v>47</v>
      </c>
      <c r="AW1" s="46" t="s">
        <v>48</v>
      </c>
      <c r="AX1" s="47" t="s">
        <v>49</v>
      </c>
      <c r="AY1" s="45" t="s">
        <v>50</v>
      </c>
      <c r="AZ1" s="46" t="s">
        <v>51</v>
      </c>
      <c r="BA1" s="47" t="s">
        <v>52</v>
      </c>
      <c r="BB1" s="45" t="s">
        <v>53</v>
      </c>
      <c r="BC1" s="46" t="s">
        <v>54</v>
      </c>
      <c r="BD1" s="47" t="s">
        <v>55</v>
      </c>
      <c r="BE1" s="45" t="s">
        <v>11</v>
      </c>
      <c r="BF1" s="46" t="s">
        <v>14</v>
      </c>
      <c r="BG1" s="50" t="s">
        <v>15</v>
      </c>
      <c r="BH1" s="51" t="s">
        <v>56</v>
      </c>
      <c r="BI1" s="47" t="s">
        <v>16</v>
      </c>
      <c r="BJ1" s="41" t="s">
        <v>57</v>
      </c>
      <c r="BK1" s="19" t="s">
        <v>58</v>
      </c>
      <c r="BL1" s="20" t="s">
        <v>59</v>
      </c>
      <c r="BM1" s="21" t="s">
        <v>60</v>
      </c>
      <c r="BN1" s="20" t="s">
        <v>59</v>
      </c>
      <c r="BO1" s="21" t="s">
        <v>61</v>
      </c>
      <c r="BP1" s="20" t="s">
        <v>59</v>
      </c>
      <c r="BQ1" s="21" t="s">
        <v>62</v>
      </c>
      <c r="BR1" s="20" t="s">
        <v>59</v>
      </c>
      <c r="BS1" s="21" t="s">
        <v>63</v>
      </c>
      <c r="BT1" s="20" t="s">
        <v>59</v>
      </c>
      <c r="BU1" s="21" t="s">
        <v>64</v>
      </c>
      <c r="BV1" s="22" t="s">
        <v>59</v>
      </c>
      <c r="BW1" s="10" t="s">
        <v>18</v>
      </c>
      <c r="BX1" s="11" t="s">
        <v>19</v>
      </c>
      <c r="BY1" s="44" t="s">
        <v>65</v>
      </c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</row>
    <row r="2" spans="1:107" s="7" customFormat="1" ht="38.25" customHeight="1" x14ac:dyDescent="0.25">
      <c r="A2" s="93" t="s">
        <v>94</v>
      </c>
      <c r="B2" s="65" t="s">
        <v>95</v>
      </c>
      <c r="C2" s="81" t="s">
        <v>95</v>
      </c>
      <c r="D2" s="65" t="s">
        <v>68</v>
      </c>
      <c r="E2" s="65" t="s">
        <v>76</v>
      </c>
      <c r="F2" s="65" t="s">
        <v>69</v>
      </c>
      <c r="G2" s="65" t="s">
        <v>96</v>
      </c>
      <c r="H2" s="65" t="s">
        <v>95</v>
      </c>
      <c r="I2" s="65" t="s">
        <v>97</v>
      </c>
      <c r="J2" s="66" t="s">
        <v>71</v>
      </c>
      <c r="K2" s="67">
        <v>0.8</v>
      </c>
      <c r="L2" s="24">
        <v>43102</v>
      </c>
      <c r="M2" s="77">
        <v>26210</v>
      </c>
      <c r="N2" s="78"/>
      <c r="O2" s="24">
        <v>41181</v>
      </c>
      <c r="P2" s="24">
        <f>L2-N2-O2</f>
        <v>1921</v>
      </c>
      <c r="Q2" s="24">
        <v>0</v>
      </c>
      <c r="R2" s="24"/>
      <c r="S2" s="86"/>
      <c r="T2" s="79"/>
      <c r="U2" s="90">
        <v>3591.85</v>
      </c>
      <c r="V2" s="91">
        <v>3592</v>
      </c>
      <c r="W2" s="76">
        <f>$Q2/12</f>
        <v>0</v>
      </c>
      <c r="X2" s="90">
        <v>3591.85</v>
      </c>
      <c r="Y2" s="91">
        <v>3592</v>
      </c>
      <c r="Z2" s="76">
        <v>0</v>
      </c>
      <c r="AA2" s="90">
        <v>3592</v>
      </c>
      <c r="AB2" s="91">
        <v>3592</v>
      </c>
      <c r="AC2" s="76">
        <v>0</v>
      </c>
      <c r="AD2" s="90">
        <v>3592</v>
      </c>
      <c r="AE2" s="88">
        <v>3592</v>
      </c>
      <c r="AF2" s="89">
        <v>0</v>
      </c>
      <c r="AG2" s="90">
        <v>3591.85</v>
      </c>
      <c r="AH2" s="91">
        <v>3591.85</v>
      </c>
      <c r="AI2" s="76">
        <v>0</v>
      </c>
      <c r="AJ2" s="90">
        <v>3591.85</v>
      </c>
      <c r="AK2" s="91">
        <v>3591.85</v>
      </c>
      <c r="AL2" s="76">
        <v>0</v>
      </c>
      <c r="AM2" s="90">
        <v>3591.85</v>
      </c>
      <c r="AN2" s="91">
        <v>3592</v>
      </c>
      <c r="AO2" s="76">
        <v>0</v>
      </c>
      <c r="AP2" s="90">
        <v>3592</v>
      </c>
      <c r="AQ2" s="91">
        <v>3592</v>
      </c>
      <c r="AR2" s="76">
        <v>0</v>
      </c>
      <c r="AS2" s="90">
        <v>3592</v>
      </c>
      <c r="AT2" s="91">
        <v>3592</v>
      </c>
      <c r="AU2" s="76">
        <v>0</v>
      </c>
      <c r="AV2" s="87">
        <v>3592</v>
      </c>
      <c r="AW2" s="88">
        <v>3592</v>
      </c>
      <c r="AX2" s="89">
        <v>0</v>
      </c>
      <c r="AY2" s="90">
        <v>3592</v>
      </c>
      <c r="AZ2" s="91">
        <v>3592</v>
      </c>
      <c r="BA2" s="76">
        <v>0</v>
      </c>
      <c r="BB2" s="90">
        <v>3591.85</v>
      </c>
      <c r="BC2" s="91">
        <v>3592</v>
      </c>
      <c r="BD2" s="76">
        <v>0</v>
      </c>
      <c r="BE2" s="90">
        <f t="shared" ref="BE2:BF5" si="0">U2+X2+AA2+AD2+AG2+AJ2+AM2+AP2+AS2+AV2+AY2+BB2</f>
        <v>43103.1</v>
      </c>
      <c r="BF2" s="24">
        <f t="shared" si="0"/>
        <v>43103.7</v>
      </c>
      <c r="BG2" s="91">
        <f>BE2-BF2-0</f>
        <v>-0.59999999999854481</v>
      </c>
      <c r="BH2" s="91">
        <f>BG2-P2</f>
        <v>-1921.5999999999985</v>
      </c>
      <c r="BI2" s="89">
        <f>W2+Z2+AC2+AF2+AI2+AL2+AO2+AR2+AU2+AX2+BA2+BD2</f>
        <v>0</v>
      </c>
      <c r="BJ2" s="68" t="s">
        <v>72</v>
      </c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58"/>
      <c r="BW2" s="17"/>
      <c r="BX2" s="17"/>
      <c r="BY2" s="42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</row>
    <row r="3" spans="1:107" s="7" customFormat="1" ht="38.25" customHeight="1" x14ac:dyDescent="0.25">
      <c r="A3" s="82" t="s">
        <v>100</v>
      </c>
      <c r="B3" s="83" t="s">
        <v>66</v>
      </c>
      <c r="C3" s="83" t="s">
        <v>75</v>
      </c>
      <c r="D3" s="83" t="s">
        <v>68</v>
      </c>
      <c r="E3" s="83" t="s">
        <v>98</v>
      </c>
      <c r="F3" s="84" t="s">
        <v>101</v>
      </c>
      <c r="G3" s="84" t="s">
        <v>80</v>
      </c>
      <c r="H3" s="84" t="s">
        <v>79</v>
      </c>
      <c r="I3" s="83" t="s">
        <v>70</v>
      </c>
      <c r="J3" s="94" t="s">
        <v>82</v>
      </c>
      <c r="K3" s="95">
        <v>1</v>
      </c>
      <c r="L3" s="25">
        <v>29994</v>
      </c>
      <c r="M3" s="96">
        <v>23633</v>
      </c>
      <c r="N3" s="85">
        <f>M3*6.37%</f>
        <v>1505.4221000000002</v>
      </c>
      <c r="O3" s="25">
        <v>29994</v>
      </c>
      <c r="P3" s="25">
        <f>L3-O3-N3</f>
        <v>-1505.4221000000002</v>
      </c>
      <c r="Q3" s="25">
        <v>0</v>
      </c>
      <c r="R3" s="25"/>
      <c r="S3" s="86" t="s">
        <v>99</v>
      </c>
      <c r="T3" s="69"/>
      <c r="U3" s="60">
        <v>0</v>
      </c>
      <c r="V3" s="25">
        <v>0</v>
      </c>
      <c r="W3" s="61">
        <f>$Q3/12</f>
        <v>0</v>
      </c>
      <c r="X3" s="60">
        <v>0</v>
      </c>
      <c r="Y3" s="25">
        <v>0</v>
      </c>
      <c r="Z3" s="61">
        <v>0</v>
      </c>
      <c r="AA3" s="60">
        <v>0</v>
      </c>
      <c r="AB3" s="25">
        <v>0</v>
      </c>
      <c r="AC3" s="61">
        <v>0</v>
      </c>
      <c r="AD3" s="60">
        <v>3189.45</v>
      </c>
      <c r="AE3" s="24">
        <v>3189.45</v>
      </c>
      <c r="AF3" s="61">
        <v>0</v>
      </c>
      <c r="AG3" s="60">
        <v>2621.78</v>
      </c>
      <c r="AH3" s="24">
        <v>2621.78</v>
      </c>
      <c r="AI3" s="61">
        <v>0</v>
      </c>
      <c r="AJ3" s="62">
        <v>2621.78</v>
      </c>
      <c r="AK3" s="25">
        <v>2622</v>
      </c>
      <c r="AL3" s="61">
        <v>0</v>
      </c>
      <c r="AM3" s="62">
        <v>2621.78</v>
      </c>
      <c r="AN3" s="25">
        <v>2621.78</v>
      </c>
      <c r="AO3" s="61">
        <v>0</v>
      </c>
      <c r="AP3" s="62">
        <v>2622</v>
      </c>
      <c r="AQ3" s="25">
        <v>2622</v>
      </c>
      <c r="AR3" s="61">
        <v>0</v>
      </c>
      <c r="AS3" s="62">
        <v>2622</v>
      </c>
      <c r="AT3" s="25">
        <v>2622</v>
      </c>
      <c r="AU3" s="61">
        <v>0</v>
      </c>
      <c r="AV3" s="25">
        <v>2622</v>
      </c>
      <c r="AW3" s="25">
        <v>2622</v>
      </c>
      <c r="AX3" s="61">
        <v>0</v>
      </c>
      <c r="AY3" s="62">
        <v>2622</v>
      </c>
      <c r="AZ3" s="25">
        <v>2622</v>
      </c>
      <c r="BA3" s="61">
        <v>0</v>
      </c>
      <c r="BB3" s="62">
        <v>2622</v>
      </c>
      <c r="BC3" s="25">
        <v>2622</v>
      </c>
      <c r="BD3" s="61">
        <v>0</v>
      </c>
      <c r="BE3" s="62">
        <f t="shared" si="0"/>
        <v>24164.79</v>
      </c>
      <c r="BF3" s="25">
        <f t="shared" si="0"/>
        <v>24165.010000000002</v>
      </c>
      <c r="BG3" s="25">
        <f>BE3-BF3-N3</f>
        <v>-1505.6421000000014</v>
      </c>
      <c r="BH3" s="25">
        <f>BG3-P3</f>
        <v>-0.22000000000116415</v>
      </c>
      <c r="BI3" s="61">
        <f>W3+Z3+AC3+AF3+AI3+AL3+AO3+AR3+AU3+AX3+BA3+BD3</f>
        <v>0</v>
      </c>
      <c r="BJ3" s="97" t="s">
        <v>72</v>
      </c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2"/>
      <c r="BX3" s="103"/>
      <c r="BY3" s="42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</row>
    <row r="4" spans="1:107" s="7" customFormat="1" ht="38.25" customHeight="1" x14ac:dyDescent="0.25">
      <c r="A4" s="93" t="s">
        <v>87</v>
      </c>
      <c r="B4" s="65" t="s">
        <v>87</v>
      </c>
      <c r="C4" s="65" t="s">
        <v>88</v>
      </c>
      <c r="D4" s="65" t="s">
        <v>68</v>
      </c>
      <c r="E4" s="65" t="s">
        <v>89</v>
      </c>
      <c r="F4" s="65" t="s">
        <v>90</v>
      </c>
      <c r="G4" s="65" t="s">
        <v>77</v>
      </c>
      <c r="H4" s="65" t="s">
        <v>91</v>
      </c>
      <c r="I4" s="65" t="s">
        <v>70</v>
      </c>
      <c r="J4" s="66" t="s">
        <v>92</v>
      </c>
      <c r="K4" s="67"/>
      <c r="L4" s="24">
        <v>120120</v>
      </c>
      <c r="M4" s="77">
        <v>120120</v>
      </c>
      <c r="N4" s="78">
        <v>0</v>
      </c>
      <c r="O4" s="25">
        <v>60000</v>
      </c>
      <c r="P4" s="24">
        <f>L4-O4-N4</f>
        <v>60120</v>
      </c>
      <c r="Q4" s="24"/>
      <c r="R4" s="24"/>
      <c r="S4" s="86"/>
      <c r="T4" s="79"/>
      <c r="U4" s="105">
        <v>10010</v>
      </c>
      <c r="V4" s="24">
        <f>$O4/12</f>
        <v>5000</v>
      </c>
      <c r="W4" s="80">
        <f>$Q4/12</f>
        <v>0</v>
      </c>
      <c r="X4" s="60">
        <v>10010</v>
      </c>
      <c r="Y4" s="24">
        <v>5000</v>
      </c>
      <c r="Z4" s="80">
        <v>0</v>
      </c>
      <c r="AA4" s="60">
        <v>10010</v>
      </c>
      <c r="AB4" s="24">
        <v>5000</v>
      </c>
      <c r="AC4" s="80">
        <v>0</v>
      </c>
      <c r="AD4" s="60">
        <v>10010</v>
      </c>
      <c r="AE4" s="24">
        <v>0</v>
      </c>
      <c r="AF4" s="80">
        <v>0</v>
      </c>
      <c r="AG4" s="60">
        <v>10010</v>
      </c>
      <c r="AH4" s="24"/>
      <c r="AI4" s="80">
        <v>0</v>
      </c>
      <c r="AJ4" s="60">
        <v>10010</v>
      </c>
      <c r="AK4" s="24">
        <v>0</v>
      </c>
      <c r="AL4" s="80">
        <v>0</v>
      </c>
      <c r="AM4" s="62">
        <v>10010</v>
      </c>
      <c r="AN4" s="25">
        <v>0</v>
      </c>
      <c r="AO4" s="61">
        <v>0</v>
      </c>
      <c r="AP4" s="60">
        <v>10010</v>
      </c>
      <c r="AQ4" s="24"/>
      <c r="AR4" s="80">
        <v>0</v>
      </c>
      <c r="AS4" s="60">
        <v>10010</v>
      </c>
      <c r="AT4" s="24"/>
      <c r="AU4" s="80">
        <v>0</v>
      </c>
      <c r="AV4" s="24">
        <v>10010</v>
      </c>
      <c r="AW4" s="25"/>
      <c r="AX4" s="61">
        <v>0</v>
      </c>
      <c r="AY4" s="60">
        <v>10010</v>
      </c>
      <c r="AZ4" s="24"/>
      <c r="BA4" s="80">
        <v>0</v>
      </c>
      <c r="BB4" s="60">
        <v>10010</v>
      </c>
      <c r="BC4" s="24"/>
      <c r="BD4" s="80">
        <v>0</v>
      </c>
      <c r="BE4" s="60">
        <f t="shared" si="0"/>
        <v>120120</v>
      </c>
      <c r="BF4" s="24">
        <f t="shared" si="0"/>
        <v>15000</v>
      </c>
      <c r="BG4" s="24">
        <f>BE4-BF4-N4</f>
        <v>105120</v>
      </c>
      <c r="BH4" s="24">
        <f>BG4-P4</f>
        <v>45000</v>
      </c>
      <c r="BI4" s="61">
        <f>W4+Z4+AC4+AF4+AI4+AL4+AO4+AR4+AU4+AX4+BA4+BD4</f>
        <v>0</v>
      </c>
      <c r="BJ4" s="68" t="s">
        <v>83</v>
      </c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4"/>
      <c r="BX4" s="17"/>
      <c r="BY4" s="42" t="s">
        <v>73</v>
      </c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</row>
    <row r="5" spans="1:107" s="7" customFormat="1" ht="38.25" customHeight="1" thickBot="1" x14ac:dyDescent="0.3">
      <c r="A5" s="93" t="s">
        <v>102</v>
      </c>
      <c r="B5" s="92" t="s">
        <v>81</v>
      </c>
      <c r="C5" s="65" t="s">
        <v>84</v>
      </c>
      <c r="D5" s="92" t="s">
        <v>93</v>
      </c>
      <c r="E5" s="92" t="s">
        <v>103</v>
      </c>
      <c r="F5" s="65" t="s">
        <v>104</v>
      </c>
      <c r="G5" s="65" t="s">
        <v>105</v>
      </c>
      <c r="H5" s="65" t="s">
        <v>106</v>
      </c>
      <c r="I5" s="92" t="s">
        <v>70</v>
      </c>
      <c r="J5" s="66" t="s">
        <v>71</v>
      </c>
      <c r="K5" s="67">
        <v>1</v>
      </c>
      <c r="L5" s="24">
        <v>42668</v>
      </c>
      <c r="M5" s="78">
        <v>26210</v>
      </c>
      <c r="N5" s="78">
        <v>1625</v>
      </c>
      <c r="O5" s="24">
        <v>8000</v>
      </c>
      <c r="P5" s="24">
        <f>L5-O5-N5</f>
        <v>33043</v>
      </c>
      <c r="Q5" s="24">
        <v>0</v>
      </c>
      <c r="R5" s="24"/>
      <c r="S5" s="86" t="s">
        <v>107</v>
      </c>
      <c r="T5" s="79"/>
      <c r="U5" s="60">
        <v>3732.47</v>
      </c>
      <c r="V5" s="24">
        <v>708</v>
      </c>
      <c r="W5" s="80">
        <v>0</v>
      </c>
      <c r="X5" s="60">
        <v>3542.97</v>
      </c>
      <c r="Y5" s="24">
        <v>708</v>
      </c>
      <c r="Z5" s="80">
        <v>0</v>
      </c>
      <c r="AA5" s="60">
        <v>3543</v>
      </c>
      <c r="AB5" s="24">
        <v>708</v>
      </c>
      <c r="AC5" s="80">
        <v>0</v>
      </c>
      <c r="AD5" s="60">
        <v>3542.97</v>
      </c>
      <c r="AE5" s="24">
        <v>708</v>
      </c>
      <c r="AF5" s="61">
        <v>0</v>
      </c>
      <c r="AG5" s="60">
        <v>3542.97</v>
      </c>
      <c r="AH5" s="24">
        <v>708</v>
      </c>
      <c r="AI5" s="80">
        <v>0</v>
      </c>
      <c r="AJ5" s="60">
        <v>3542.97</v>
      </c>
      <c r="AK5" s="24">
        <v>708</v>
      </c>
      <c r="AL5" s="80">
        <v>0</v>
      </c>
      <c r="AM5" s="60">
        <v>3542.97</v>
      </c>
      <c r="AN5" s="24">
        <v>708</v>
      </c>
      <c r="AO5" s="80">
        <v>0</v>
      </c>
      <c r="AP5" s="60">
        <v>3543</v>
      </c>
      <c r="AQ5" s="24">
        <v>708</v>
      </c>
      <c r="AR5" s="80">
        <v>0</v>
      </c>
      <c r="AS5" s="60">
        <v>3543</v>
      </c>
      <c r="AT5" s="24">
        <v>708</v>
      </c>
      <c r="AU5" s="80">
        <v>0</v>
      </c>
      <c r="AV5" s="60">
        <v>3543</v>
      </c>
      <c r="AW5" s="24">
        <v>708</v>
      </c>
      <c r="AX5" s="61">
        <v>0</v>
      </c>
      <c r="AY5" s="60">
        <v>3543</v>
      </c>
      <c r="AZ5" s="24">
        <v>708</v>
      </c>
      <c r="BA5" s="80">
        <v>0</v>
      </c>
      <c r="BB5" s="60">
        <v>3543</v>
      </c>
      <c r="BC5" s="24">
        <v>708</v>
      </c>
      <c r="BD5" s="80">
        <v>0</v>
      </c>
      <c r="BE5" s="60">
        <f t="shared" si="0"/>
        <v>42705.32</v>
      </c>
      <c r="BF5" s="24">
        <f t="shared" si="0"/>
        <v>8496</v>
      </c>
      <c r="BG5" s="24">
        <f>BE5-BF5-N5</f>
        <v>32584.32</v>
      </c>
      <c r="BH5" s="24">
        <f>BG5-P5</f>
        <v>-458.68000000000029</v>
      </c>
      <c r="BI5" s="61">
        <f>W5+Z5+AC5+AF5+AI5+AL5+AO5+AR5+AU5+AX5+BA5+BD5</f>
        <v>0</v>
      </c>
      <c r="BJ5" s="68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59"/>
      <c r="BX5" s="17"/>
      <c r="BY5" s="42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</row>
    <row r="6" spans="1:107" s="7" customFormat="1" ht="38.25" customHeight="1" x14ac:dyDescent="0.25">
      <c r="A6" s="153" t="s">
        <v>108</v>
      </c>
      <c r="B6" s="153"/>
      <c r="C6" s="153"/>
      <c r="D6" s="153"/>
      <c r="E6" s="153"/>
      <c r="F6" s="153"/>
      <c r="G6" s="153"/>
      <c r="H6" s="153"/>
      <c r="I6" s="153"/>
      <c r="J6" s="153"/>
      <c r="K6" s="153">
        <f t="shared" ref="K6:Q6" si="1">SUM(K1:K1)</f>
        <v>0</v>
      </c>
      <c r="L6" s="153">
        <f t="shared" si="1"/>
        <v>0</v>
      </c>
      <c r="M6" s="153">
        <f t="shared" si="1"/>
        <v>0</v>
      </c>
      <c r="N6" s="153">
        <f t="shared" si="1"/>
        <v>0</v>
      </c>
      <c r="O6" s="153">
        <f t="shared" si="1"/>
        <v>0</v>
      </c>
      <c r="P6" s="153">
        <f t="shared" si="1"/>
        <v>0</v>
      </c>
      <c r="Q6" s="153">
        <f t="shared" si="1"/>
        <v>0</v>
      </c>
      <c r="R6" s="153"/>
      <c r="S6" s="154"/>
      <c r="T6" s="155"/>
      <c r="U6" s="156">
        <f t="shared" ref="U6:BD6" si="2">SUM(U2:U5)</f>
        <v>17334.32</v>
      </c>
      <c r="V6" s="156">
        <f t="shared" si="2"/>
        <v>9300</v>
      </c>
      <c r="W6" s="156">
        <f t="shared" si="2"/>
        <v>0</v>
      </c>
      <c r="X6" s="156">
        <f t="shared" si="2"/>
        <v>17144.82</v>
      </c>
      <c r="Y6" s="156">
        <f t="shared" si="2"/>
        <v>9300</v>
      </c>
      <c r="Z6" s="156">
        <f t="shared" si="2"/>
        <v>0</v>
      </c>
      <c r="AA6" s="156">
        <f t="shared" si="2"/>
        <v>17145</v>
      </c>
      <c r="AB6" s="156">
        <f t="shared" si="2"/>
        <v>9300</v>
      </c>
      <c r="AC6" s="156">
        <f t="shared" si="2"/>
        <v>0</v>
      </c>
      <c r="AD6" s="156">
        <f t="shared" si="2"/>
        <v>20334.420000000002</v>
      </c>
      <c r="AE6" s="156">
        <f t="shared" si="2"/>
        <v>7489.45</v>
      </c>
      <c r="AF6" s="156">
        <f t="shared" si="2"/>
        <v>0</v>
      </c>
      <c r="AG6" s="156">
        <f t="shared" si="2"/>
        <v>19766.600000000002</v>
      </c>
      <c r="AH6" s="156">
        <f t="shared" si="2"/>
        <v>6921.63</v>
      </c>
      <c r="AI6" s="156">
        <f t="shared" si="2"/>
        <v>0</v>
      </c>
      <c r="AJ6" s="156">
        <f t="shared" si="2"/>
        <v>19766.600000000002</v>
      </c>
      <c r="AK6" s="156">
        <f t="shared" si="2"/>
        <v>6921.85</v>
      </c>
      <c r="AL6" s="156">
        <f t="shared" si="2"/>
        <v>0</v>
      </c>
      <c r="AM6" s="156">
        <f t="shared" si="2"/>
        <v>19766.600000000002</v>
      </c>
      <c r="AN6" s="156">
        <f t="shared" si="2"/>
        <v>6921.7800000000007</v>
      </c>
      <c r="AO6" s="156">
        <f t="shared" si="2"/>
        <v>0</v>
      </c>
      <c r="AP6" s="156">
        <f t="shared" si="2"/>
        <v>19767</v>
      </c>
      <c r="AQ6" s="156">
        <f t="shared" si="2"/>
        <v>6922</v>
      </c>
      <c r="AR6" s="156">
        <f t="shared" si="2"/>
        <v>0</v>
      </c>
      <c r="AS6" s="156">
        <f t="shared" si="2"/>
        <v>19767</v>
      </c>
      <c r="AT6" s="156">
        <f t="shared" si="2"/>
        <v>6922</v>
      </c>
      <c r="AU6" s="156">
        <f t="shared" si="2"/>
        <v>0</v>
      </c>
      <c r="AV6" s="156">
        <f t="shared" si="2"/>
        <v>19767</v>
      </c>
      <c r="AW6" s="156">
        <f t="shared" si="2"/>
        <v>6922</v>
      </c>
      <c r="AX6" s="156">
        <f t="shared" si="2"/>
        <v>0</v>
      </c>
      <c r="AY6" s="156">
        <f t="shared" si="2"/>
        <v>19767</v>
      </c>
      <c r="AZ6" s="156">
        <f t="shared" si="2"/>
        <v>6922</v>
      </c>
      <c r="BA6" s="156">
        <f t="shared" si="2"/>
        <v>0</v>
      </c>
      <c r="BB6" s="156">
        <f t="shared" si="2"/>
        <v>19766.849999999999</v>
      </c>
      <c r="BC6" s="156">
        <f t="shared" si="2"/>
        <v>6922</v>
      </c>
      <c r="BD6" s="156">
        <f t="shared" si="2"/>
        <v>0</v>
      </c>
      <c r="BE6" s="156">
        <f>SUM(BE2:BE5)</f>
        <v>230093.21000000002</v>
      </c>
      <c r="BF6" s="156">
        <f t="shared" ref="BF6:BH6" si="3">SUM(BF2:BF5)</f>
        <v>90764.709999999992</v>
      </c>
      <c r="BG6" s="156">
        <f t="shared" si="3"/>
        <v>136198.0779</v>
      </c>
      <c r="BH6" s="156">
        <f t="shared" si="3"/>
        <v>42619.5</v>
      </c>
      <c r="BI6" s="156">
        <f>SUM(BI2:BI5)</f>
        <v>0</v>
      </c>
      <c r="BJ6" s="154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60"/>
      <c r="BY6" s="42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</row>
    <row r="7" spans="1:107" ht="2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26"/>
      <c r="M7" s="6"/>
      <c r="N7" s="6"/>
      <c r="O7" s="26"/>
      <c r="P7" s="26"/>
      <c r="Q7" s="26"/>
      <c r="R7" s="6"/>
      <c r="S7" s="6"/>
      <c r="T7" s="6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42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</row>
    <row r="8" spans="1:107" ht="2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26"/>
      <c r="M8" s="6"/>
      <c r="N8" s="6"/>
      <c r="O8" s="26"/>
      <c r="P8" s="26"/>
      <c r="Q8" s="26"/>
      <c r="R8" s="6"/>
      <c r="S8" s="6"/>
      <c r="T8" s="6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2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</row>
    <row r="9" spans="1:107" ht="2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26"/>
      <c r="M9" s="6"/>
      <c r="N9" s="6"/>
      <c r="O9" s="26"/>
      <c r="P9" s="26"/>
      <c r="Q9" s="26"/>
      <c r="R9" s="6"/>
      <c r="S9" s="6"/>
      <c r="T9" s="6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42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</row>
    <row r="10" spans="1:107" ht="2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26"/>
      <c r="M10" s="6"/>
      <c r="N10" s="6"/>
      <c r="O10" s="26"/>
      <c r="P10" s="26"/>
      <c r="Q10" s="26"/>
      <c r="R10" s="6"/>
      <c r="S10" s="6"/>
      <c r="T10" s="6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42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</row>
    <row r="11" spans="1:107" ht="2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26"/>
      <c r="M11" s="6"/>
      <c r="N11" s="6"/>
      <c r="O11" s="26"/>
      <c r="P11" s="26"/>
      <c r="Q11" s="26"/>
      <c r="R11" s="6"/>
      <c r="S11" s="6"/>
      <c r="T11" s="6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42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</row>
    <row r="12" spans="1:107" ht="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26"/>
      <c r="M12" s="6"/>
      <c r="N12" s="6"/>
      <c r="O12" s="26"/>
      <c r="P12" s="26"/>
      <c r="Q12" s="26"/>
      <c r="R12" s="6"/>
      <c r="S12" s="6"/>
      <c r="T12" s="6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42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</row>
    <row r="13" spans="1:107" ht="2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26"/>
      <c r="M13" s="6"/>
      <c r="N13" s="6"/>
      <c r="O13" s="26"/>
      <c r="P13" s="26"/>
      <c r="Q13" s="26"/>
      <c r="R13" s="6"/>
      <c r="S13" s="6"/>
      <c r="T13" s="6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42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</row>
    <row r="14" spans="1:107" ht="2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6"/>
      <c r="M14" s="6"/>
      <c r="N14" s="6"/>
      <c r="O14" s="26"/>
      <c r="P14" s="26"/>
      <c r="Q14" s="26"/>
      <c r="R14" s="6"/>
      <c r="S14" s="6"/>
      <c r="T14" s="6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42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</row>
    <row r="15" spans="1:107" ht="2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26"/>
      <c r="M15" s="6"/>
      <c r="N15" s="6"/>
      <c r="O15" s="26"/>
      <c r="P15" s="26"/>
      <c r="Q15" s="26"/>
      <c r="R15" s="6"/>
      <c r="S15" s="6"/>
      <c r="T15" s="6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42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</row>
    <row r="16" spans="1:107" ht="2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26"/>
      <c r="M16" s="6"/>
      <c r="N16" s="6"/>
      <c r="O16" s="26"/>
      <c r="P16" s="26"/>
      <c r="Q16" s="26"/>
      <c r="R16" s="6"/>
      <c r="S16" s="6"/>
      <c r="T16" s="6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42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</row>
    <row r="17" spans="1:107" ht="2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6"/>
      <c r="M17" s="6"/>
      <c r="N17" s="6"/>
      <c r="O17" s="26"/>
      <c r="P17" s="26"/>
      <c r="Q17" s="26"/>
      <c r="R17" s="6"/>
      <c r="S17" s="6"/>
      <c r="T17" s="6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42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</row>
    <row r="18" spans="1:107" ht="2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6"/>
      <c r="M18" s="6"/>
      <c r="N18" s="6"/>
      <c r="O18" s="26"/>
      <c r="P18" s="26"/>
      <c r="Q18" s="26"/>
      <c r="R18" s="6"/>
      <c r="S18" s="6"/>
      <c r="T18" s="6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42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</row>
    <row r="19" spans="1:107" ht="2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26"/>
      <c r="M19" s="6"/>
      <c r="N19" s="6"/>
      <c r="O19" s="26"/>
      <c r="P19" s="26"/>
      <c r="Q19" s="26"/>
      <c r="R19" s="6"/>
      <c r="S19" s="6"/>
      <c r="T19" s="6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42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</row>
    <row r="20" spans="1:107" ht="2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26"/>
      <c r="M20" s="6"/>
      <c r="N20" s="6"/>
      <c r="O20" s="26"/>
      <c r="P20" s="26"/>
      <c r="Q20" s="26"/>
      <c r="R20" s="6"/>
      <c r="S20" s="6"/>
      <c r="T20" s="6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42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</row>
    <row r="21" spans="1:107" ht="2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26"/>
      <c r="M21" s="6"/>
      <c r="N21" s="6"/>
      <c r="O21" s="26"/>
      <c r="P21" s="26"/>
      <c r="Q21" s="26"/>
      <c r="R21" s="6"/>
      <c r="S21" s="6"/>
      <c r="T21" s="6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42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</row>
    <row r="22" spans="1:107" ht="2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26"/>
      <c r="M22" s="6"/>
      <c r="N22" s="6"/>
      <c r="O22" s="26"/>
      <c r="P22" s="26"/>
      <c r="Q22" s="26"/>
      <c r="R22" s="6"/>
      <c r="S22" s="6"/>
      <c r="T22" s="6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42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</row>
    <row r="23" spans="1:107" ht="2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26"/>
      <c r="M23" s="6"/>
      <c r="N23" s="6"/>
      <c r="O23" s="26"/>
      <c r="P23" s="26"/>
      <c r="Q23" s="26"/>
      <c r="R23" s="6"/>
      <c r="S23" s="6"/>
      <c r="T23" s="6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42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</row>
    <row r="24" spans="1:107" ht="2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26"/>
      <c r="M24" s="6"/>
      <c r="N24" s="6"/>
      <c r="O24" s="26"/>
      <c r="P24" s="26"/>
      <c r="Q24" s="26"/>
      <c r="R24" s="6"/>
      <c r="S24" s="6"/>
      <c r="T24" s="6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42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</row>
    <row r="25" spans="1:107" ht="2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26"/>
      <c r="M25" s="6"/>
      <c r="N25" s="6"/>
      <c r="O25" s="26"/>
      <c r="P25" s="26"/>
      <c r="Q25" s="26"/>
      <c r="R25" s="6"/>
      <c r="S25" s="6"/>
      <c r="T25" s="6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42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</row>
    <row r="26" spans="1:107" ht="2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26"/>
      <c r="M26" s="6"/>
      <c r="N26" s="6"/>
      <c r="O26" s="26"/>
      <c r="P26" s="26"/>
      <c r="Q26" s="26"/>
      <c r="R26" s="6"/>
      <c r="S26" s="6"/>
      <c r="T26" s="6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42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</row>
    <row r="27" spans="1:107" ht="2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26"/>
      <c r="M27" s="6"/>
      <c r="N27" s="6"/>
      <c r="O27" s="26"/>
      <c r="P27" s="26"/>
      <c r="Q27" s="26"/>
      <c r="R27" s="6"/>
      <c r="S27" s="6"/>
      <c r="T27" s="6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42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</row>
    <row r="28" spans="1:107" ht="2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26"/>
      <c r="M28" s="6"/>
      <c r="N28" s="6"/>
      <c r="O28" s="26"/>
      <c r="P28" s="26"/>
      <c r="Q28" s="26"/>
      <c r="R28" s="6"/>
      <c r="S28" s="6"/>
      <c r="T28" s="6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42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</row>
    <row r="29" spans="1:107" ht="2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26"/>
      <c r="M29" s="6"/>
      <c r="N29" s="6"/>
      <c r="O29" s="26"/>
      <c r="P29" s="26"/>
      <c r="Q29" s="26"/>
      <c r="R29" s="6"/>
      <c r="S29" s="6"/>
      <c r="T29" s="6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42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</row>
    <row r="30" spans="1:107" ht="2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26"/>
      <c r="M30" s="6"/>
      <c r="N30" s="6"/>
      <c r="O30" s="26"/>
      <c r="P30" s="26"/>
      <c r="Q30" s="26"/>
      <c r="R30" s="6"/>
      <c r="S30" s="6"/>
      <c r="T30" s="6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42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</row>
    <row r="31" spans="1:107" ht="2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26"/>
      <c r="M31" s="6"/>
      <c r="N31" s="6"/>
      <c r="O31" s="26"/>
      <c r="P31" s="26"/>
      <c r="Q31" s="26"/>
      <c r="R31" s="6"/>
      <c r="S31" s="6"/>
      <c r="T31" s="6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42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</row>
    <row r="32" spans="1:107" ht="2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26"/>
      <c r="M32" s="6"/>
      <c r="N32" s="6"/>
      <c r="O32" s="26"/>
      <c r="P32" s="26"/>
      <c r="Q32" s="26"/>
      <c r="R32" s="6"/>
      <c r="S32" s="6"/>
      <c r="T32" s="6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42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</row>
    <row r="33" spans="1:107" ht="2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26"/>
      <c r="M33" s="6"/>
      <c r="N33" s="6"/>
      <c r="O33" s="26"/>
      <c r="P33" s="26"/>
      <c r="Q33" s="26"/>
      <c r="R33" s="6"/>
      <c r="S33" s="6"/>
      <c r="T33" s="6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42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</row>
    <row r="34" spans="1:107" ht="2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26"/>
      <c r="M34" s="6"/>
      <c r="N34" s="6"/>
      <c r="O34" s="26"/>
      <c r="P34" s="26"/>
      <c r="Q34" s="26"/>
      <c r="R34" s="6"/>
      <c r="S34" s="6"/>
      <c r="T34" s="6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42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</row>
    <row r="35" spans="1:107" ht="2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26"/>
      <c r="M35" s="6"/>
      <c r="N35" s="6"/>
      <c r="O35" s="26"/>
      <c r="P35" s="26"/>
      <c r="Q35" s="26"/>
      <c r="R35" s="6"/>
      <c r="S35" s="6"/>
      <c r="T35" s="6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42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</row>
    <row r="36" spans="1:107" ht="2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26"/>
      <c r="M36" s="6"/>
      <c r="N36" s="6"/>
      <c r="O36" s="26"/>
      <c r="P36" s="26"/>
      <c r="Q36" s="26"/>
      <c r="R36" s="6"/>
      <c r="S36" s="6"/>
      <c r="T36" s="6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42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</row>
    <row r="37" spans="1:107" ht="2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26"/>
      <c r="M37" s="6"/>
      <c r="N37" s="6"/>
      <c r="O37" s="26"/>
      <c r="P37" s="26"/>
      <c r="Q37" s="26"/>
      <c r="R37" s="6"/>
      <c r="S37" s="6"/>
      <c r="T37" s="6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42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</row>
    <row r="38" spans="1:107" ht="2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6"/>
      <c r="M38" s="6"/>
      <c r="N38" s="6"/>
      <c r="O38" s="26"/>
      <c r="P38" s="26"/>
      <c r="Q38" s="26"/>
      <c r="R38" s="6"/>
      <c r="S38" s="6"/>
      <c r="T38" s="6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42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</row>
    <row r="39" spans="1:107" ht="2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26"/>
      <c r="M39" s="6"/>
      <c r="N39" s="6"/>
      <c r="O39" s="26"/>
      <c r="P39" s="26"/>
      <c r="Q39" s="26"/>
      <c r="R39" s="6"/>
      <c r="S39" s="6"/>
      <c r="T39" s="6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42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</row>
    <row r="40" spans="1:107" ht="2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26"/>
      <c r="M40" s="6"/>
      <c r="N40" s="6"/>
      <c r="O40" s="26"/>
      <c r="P40" s="26"/>
      <c r="Q40" s="26"/>
      <c r="R40" s="6"/>
      <c r="S40" s="6"/>
      <c r="T40" s="6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42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</row>
    <row r="41" spans="1:107" ht="2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26"/>
      <c r="M41" s="6"/>
      <c r="N41" s="6"/>
      <c r="O41" s="26"/>
      <c r="P41" s="26"/>
      <c r="Q41" s="26"/>
      <c r="R41" s="6"/>
      <c r="S41" s="6"/>
      <c r="T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42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</row>
    <row r="42" spans="1:107" ht="2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26"/>
      <c r="M42" s="6"/>
      <c r="N42" s="6"/>
      <c r="O42" s="26"/>
      <c r="P42" s="26"/>
      <c r="Q42" s="26"/>
      <c r="R42" s="6"/>
      <c r="S42" s="6"/>
      <c r="T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42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</row>
    <row r="43" spans="1:107" ht="2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26"/>
      <c r="M43" s="6"/>
      <c r="N43" s="6"/>
      <c r="O43" s="26"/>
      <c r="P43" s="26"/>
      <c r="Q43" s="26"/>
      <c r="R43" s="6"/>
      <c r="S43" s="6"/>
      <c r="T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42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</row>
    <row r="44" spans="1:107" ht="2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26"/>
      <c r="M44" s="6"/>
      <c r="N44" s="6"/>
      <c r="O44" s="26"/>
      <c r="P44" s="26"/>
      <c r="Q44" s="26"/>
      <c r="R44" s="6"/>
      <c r="S44" s="6"/>
      <c r="T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42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</row>
    <row r="45" spans="1:107" ht="2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26"/>
      <c r="M45" s="6"/>
      <c r="N45" s="6"/>
      <c r="O45" s="26"/>
      <c r="P45" s="26"/>
      <c r="Q45" s="26"/>
      <c r="R45" s="6"/>
      <c r="S45" s="6"/>
      <c r="T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42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</row>
    <row r="46" spans="1:107" ht="2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26"/>
      <c r="M46" s="6"/>
      <c r="N46" s="6"/>
      <c r="O46" s="26"/>
      <c r="P46" s="26"/>
      <c r="Q46" s="26"/>
      <c r="R46" s="6"/>
      <c r="S46" s="6"/>
      <c r="T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42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</row>
    <row r="47" spans="1:107" ht="2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26"/>
      <c r="M47" s="6"/>
      <c r="N47" s="6"/>
      <c r="O47" s="26"/>
      <c r="P47" s="26"/>
      <c r="Q47" s="26"/>
      <c r="R47" s="6"/>
      <c r="S47" s="6"/>
      <c r="T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42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</row>
    <row r="48" spans="1:107" ht="2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26"/>
      <c r="M48" s="6"/>
      <c r="N48" s="6"/>
      <c r="O48" s="26"/>
      <c r="P48" s="26"/>
      <c r="Q48" s="26"/>
      <c r="R48" s="6"/>
      <c r="S48" s="6"/>
      <c r="T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42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</row>
    <row r="49" spans="1:107" ht="2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26"/>
      <c r="M49" s="6"/>
      <c r="N49" s="6"/>
      <c r="O49" s="26"/>
      <c r="P49" s="26"/>
      <c r="Q49" s="26"/>
      <c r="R49" s="6"/>
      <c r="S49" s="6"/>
      <c r="T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42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</row>
    <row r="50" spans="1:107" ht="2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26"/>
      <c r="M50" s="6"/>
      <c r="N50" s="6"/>
      <c r="O50" s="26"/>
      <c r="P50" s="26"/>
      <c r="Q50" s="26"/>
      <c r="R50" s="6"/>
      <c r="S50" s="6"/>
      <c r="T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42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</row>
    <row r="51" spans="1:107" ht="2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26"/>
      <c r="M51" s="6"/>
      <c r="N51" s="6"/>
      <c r="O51" s="26"/>
      <c r="P51" s="26"/>
      <c r="Q51" s="26"/>
      <c r="R51" s="6"/>
      <c r="S51" s="6"/>
      <c r="T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42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</row>
    <row r="52" spans="1:107" ht="2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26"/>
      <c r="M52" s="6"/>
      <c r="N52" s="6"/>
      <c r="O52" s="26"/>
      <c r="P52" s="26"/>
      <c r="Q52" s="26"/>
      <c r="R52" s="6"/>
      <c r="S52" s="6"/>
      <c r="T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42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</row>
    <row r="53" spans="1:107" ht="2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26"/>
      <c r="M53" s="6"/>
      <c r="N53" s="6"/>
      <c r="O53" s="26"/>
      <c r="P53" s="26"/>
      <c r="Q53" s="26"/>
      <c r="R53" s="6"/>
      <c r="S53" s="6"/>
      <c r="T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42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</row>
    <row r="54" spans="1:107" ht="21" x14ac:dyDescent="0.25">
      <c r="L54" s="26"/>
      <c r="O54" s="26"/>
      <c r="P54" s="26"/>
      <c r="Q54" s="26"/>
      <c r="BW54" s="6"/>
      <c r="BX54" s="6"/>
      <c r="BY54" s="42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</row>
    <row r="55" spans="1:107" ht="21" x14ac:dyDescent="0.25">
      <c r="L55" s="26"/>
      <c r="O55" s="26"/>
      <c r="P55" s="26"/>
      <c r="Q55" s="26"/>
      <c r="BW55" s="6"/>
      <c r="BX55" s="6"/>
      <c r="BY55" s="42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</row>
    <row r="56" spans="1:107" ht="21" x14ac:dyDescent="0.25">
      <c r="L56" s="26"/>
      <c r="O56" s="26"/>
      <c r="P56" s="26"/>
      <c r="Q56" s="26"/>
      <c r="BW56" s="6"/>
      <c r="BX56" s="6"/>
      <c r="BY56" s="42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</row>
    <row r="57" spans="1:107" ht="21" x14ac:dyDescent="0.25">
      <c r="L57" s="26"/>
      <c r="O57" s="26"/>
      <c r="P57" s="26"/>
      <c r="Q57" s="26"/>
      <c r="BW57" s="6"/>
      <c r="BX57" s="6"/>
      <c r="BY57" s="42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</row>
    <row r="58" spans="1:107" ht="21" x14ac:dyDescent="0.25">
      <c r="L58" s="26"/>
      <c r="O58" s="26"/>
      <c r="P58" s="26"/>
      <c r="Q58" s="26"/>
      <c r="BW58" s="6"/>
      <c r="BX58" s="6"/>
      <c r="BY58" s="42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</row>
    <row r="59" spans="1:107" ht="21" x14ac:dyDescent="0.25">
      <c r="L59" s="26"/>
      <c r="O59" s="26"/>
      <c r="P59" s="26"/>
      <c r="Q59" s="26"/>
      <c r="BW59" s="6"/>
      <c r="BX59" s="6"/>
      <c r="BY59" s="42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</row>
    <row r="60" spans="1:107" ht="21" x14ac:dyDescent="0.25">
      <c r="L60" s="26"/>
      <c r="O60" s="26"/>
      <c r="P60" s="26"/>
      <c r="Q60" s="26"/>
      <c r="BW60" s="6"/>
      <c r="BX60" s="6"/>
      <c r="BY60" s="42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</row>
    <row r="61" spans="1:107" ht="21" x14ac:dyDescent="0.25">
      <c r="L61" s="26"/>
      <c r="O61" s="26"/>
      <c r="P61" s="26"/>
      <c r="Q61" s="26"/>
      <c r="BW61" s="6"/>
      <c r="BX61" s="6"/>
      <c r="BY61" s="42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</row>
    <row r="62" spans="1:107" x14ac:dyDescent="0.25">
      <c r="L62" s="26"/>
      <c r="O62" s="26"/>
      <c r="P62" s="26"/>
      <c r="Q62" s="26"/>
    </row>
    <row r="63" spans="1:107" x14ac:dyDescent="0.25">
      <c r="L63" s="26"/>
      <c r="O63" s="26"/>
      <c r="P63" s="26"/>
      <c r="Q63" s="26"/>
    </row>
    <row r="64" spans="1:107" x14ac:dyDescent="0.25">
      <c r="L64" s="26"/>
      <c r="O64" s="26"/>
      <c r="P64" s="26"/>
      <c r="Q64" s="26"/>
    </row>
    <row r="65" spans="12:17" x14ac:dyDescent="0.25">
      <c r="L65" s="26"/>
      <c r="O65" s="26"/>
      <c r="P65" s="26"/>
      <c r="Q65" s="26"/>
    </row>
    <row r="66" spans="12:17" x14ac:dyDescent="0.25">
      <c r="L66" s="26"/>
      <c r="O66" s="26"/>
      <c r="P66" s="26"/>
      <c r="Q66" s="26"/>
    </row>
    <row r="67" spans="12:17" x14ac:dyDescent="0.25">
      <c r="L67" s="26"/>
      <c r="O67" s="26"/>
      <c r="P67" s="26"/>
      <c r="Q67" s="26"/>
    </row>
    <row r="68" spans="12:17" x14ac:dyDescent="0.25">
      <c r="L68" s="26"/>
      <c r="O68" s="26"/>
      <c r="P68" s="26"/>
      <c r="Q68" s="26"/>
    </row>
    <row r="69" spans="12:17" x14ac:dyDescent="0.25">
      <c r="L69" s="26"/>
      <c r="O69" s="26"/>
      <c r="P69" s="26"/>
      <c r="Q69" s="26"/>
    </row>
    <row r="70" spans="12:17" x14ac:dyDescent="0.25">
      <c r="L70" s="26"/>
      <c r="O70" s="26"/>
      <c r="P70" s="26"/>
      <c r="Q70" s="26"/>
    </row>
    <row r="71" spans="12:17" x14ac:dyDescent="0.25">
      <c r="L71" s="26"/>
      <c r="O71" s="26"/>
      <c r="P71" s="26"/>
      <c r="Q71" s="26"/>
    </row>
    <row r="72" spans="12:17" x14ac:dyDescent="0.25">
      <c r="L72" s="26"/>
      <c r="O72" s="26"/>
      <c r="P72" s="26"/>
      <c r="Q72" s="26"/>
    </row>
    <row r="73" spans="12:17" x14ac:dyDescent="0.25">
      <c r="L73" s="26"/>
      <c r="O73" s="26"/>
      <c r="P73" s="26"/>
      <c r="Q73" s="26"/>
    </row>
    <row r="74" spans="12:17" x14ac:dyDescent="0.25">
      <c r="L74" s="26"/>
      <c r="O74" s="26"/>
      <c r="P74" s="26"/>
      <c r="Q74" s="26"/>
    </row>
    <row r="75" spans="12:17" x14ac:dyDescent="0.25">
      <c r="L75" s="26"/>
      <c r="O75" s="26"/>
      <c r="P75" s="26"/>
      <c r="Q75" s="26"/>
    </row>
    <row r="76" spans="12:17" x14ac:dyDescent="0.25">
      <c r="L76" s="26"/>
      <c r="O76" s="26"/>
      <c r="P76" s="26"/>
      <c r="Q76" s="26"/>
    </row>
    <row r="77" spans="12:17" x14ac:dyDescent="0.25">
      <c r="L77" s="26"/>
      <c r="O77" s="26"/>
      <c r="P77" s="26"/>
      <c r="Q77" s="26"/>
    </row>
    <row r="78" spans="12:17" x14ac:dyDescent="0.25">
      <c r="L78" s="26"/>
      <c r="O78" s="26"/>
      <c r="P78" s="26"/>
      <c r="Q78" s="26"/>
    </row>
    <row r="79" spans="12:17" x14ac:dyDescent="0.25">
      <c r="L79" s="26"/>
      <c r="O79" s="26"/>
      <c r="P79" s="26"/>
      <c r="Q79" s="26"/>
    </row>
    <row r="80" spans="12:17" x14ac:dyDescent="0.25">
      <c r="L80" s="26"/>
      <c r="O80" s="26"/>
      <c r="P80" s="26"/>
      <c r="Q80" s="26"/>
    </row>
    <row r="81" spans="12:17" x14ac:dyDescent="0.25">
      <c r="L81" s="26"/>
      <c r="O81" s="26"/>
      <c r="P81" s="26"/>
      <c r="Q81" s="26"/>
    </row>
    <row r="82" spans="12:17" x14ac:dyDescent="0.25">
      <c r="L82" s="26"/>
      <c r="O82" s="26"/>
      <c r="P82" s="26"/>
      <c r="Q82" s="26"/>
    </row>
    <row r="83" spans="12:17" x14ac:dyDescent="0.25">
      <c r="L83" s="26"/>
      <c r="O83" s="26"/>
      <c r="P83" s="26"/>
      <c r="Q83" s="26"/>
    </row>
    <row r="84" spans="12:17" x14ac:dyDescent="0.25">
      <c r="L84" s="26"/>
      <c r="O84" s="26"/>
      <c r="P84" s="26"/>
      <c r="Q84" s="26"/>
    </row>
    <row r="85" spans="12:17" x14ac:dyDescent="0.25">
      <c r="L85" s="26"/>
      <c r="O85" s="26"/>
      <c r="P85" s="26"/>
      <c r="Q85" s="26"/>
    </row>
    <row r="86" spans="12:17" x14ac:dyDescent="0.25">
      <c r="L86" s="26"/>
      <c r="O86" s="26"/>
      <c r="P86" s="26"/>
      <c r="Q86" s="26"/>
    </row>
    <row r="87" spans="12:17" x14ac:dyDescent="0.25">
      <c r="L87" s="26"/>
      <c r="O87" s="26"/>
      <c r="P87" s="26"/>
      <c r="Q87" s="26"/>
    </row>
    <row r="88" spans="12:17" x14ac:dyDescent="0.25">
      <c r="L88" s="26"/>
      <c r="O88" s="26"/>
      <c r="P88" s="26"/>
      <c r="Q88" s="26"/>
    </row>
    <row r="89" spans="12:17" x14ac:dyDescent="0.25">
      <c r="L89" s="26"/>
      <c r="O89" s="26"/>
      <c r="P89" s="26"/>
      <c r="Q89" s="26"/>
    </row>
    <row r="90" spans="12:17" x14ac:dyDescent="0.25">
      <c r="L90" s="26"/>
      <c r="O90" s="26"/>
      <c r="P90" s="26"/>
      <c r="Q90" s="26"/>
    </row>
    <row r="91" spans="12:17" x14ac:dyDescent="0.25">
      <c r="L91" s="26"/>
      <c r="O91" s="26"/>
      <c r="P91" s="26"/>
      <c r="Q91" s="26"/>
    </row>
    <row r="92" spans="12:17" x14ac:dyDescent="0.25">
      <c r="L92" s="26"/>
      <c r="O92" s="26"/>
      <c r="P92" s="26"/>
      <c r="Q92" s="26"/>
    </row>
    <row r="93" spans="12:17" x14ac:dyDescent="0.25">
      <c r="L93" s="26"/>
      <c r="O93" s="26"/>
      <c r="P93" s="26"/>
      <c r="Q93" s="26"/>
    </row>
    <row r="94" spans="12:17" x14ac:dyDescent="0.25">
      <c r="L94" s="26"/>
      <c r="O94" s="26"/>
      <c r="P94" s="26"/>
      <c r="Q94" s="26"/>
    </row>
    <row r="95" spans="12:17" x14ac:dyDescent="0.25">
      <c r="L95" s="26"/>
      <c r="O95" s="26"/>
      <c r="P95" s="26"/>
      <c r="Q95" s="26"/>
    </row>
    <row r="96" spans="12:17" x14ac:dyDescent="0.25">
      <c r="L96" s="26"/>
      <c r="O96" s="26"/>
      <c r="P96" s="26"/>
      <c r="Q96" s="26"/>
    </row>
    <row r="97" spans="12:17" x14ac:dyDescent="0.25">
      <c r="L97" s="26"/>
      <c r="O97" s="26"/>
      <c r="P97" s="26"/>
      <c r="Q97" s="26"/>
    </row>
    <row r="98" spans="12:17" x14ac:dyDescent="0.25">
      <c r="L98" s="26"/>
      <c r="O98" s="26"/>
      <c r="P98" s="26"/>
      <c r="Q98" s="26"/>
    </row>
  </sheetData>
  <sheetProtection formatCells="0" formatColumns="0" formatRows="0" sort="0" autoFilter="0" pivotTables="0"/>
  <autoFilter ref="A1:BY5" xr:uid="{00000000-0009-0000-0000-000000000000}">
    <sortState xmlns:xlrd2="http://schemas.microsoft.com/office/spreadsheetml/2017/richdata2" ref="A2:BY5">
      <sortCondition descending="1" ref="BI1:BI5"/>
    </sortState>
  </autoFilter>
  <conditionalFormatting sqref="F5 G4:G5 F2:G2 F6:G6">
    <cfRule type="containsText" dxfId="28" priority="99" operator="containsText" text="reporting">
      <formula>NOT(ISERROR(SEARCH("reporting",F2)))</formula>
    </cfRule>
    <cfRule type="containsText" dxfId="27" priority="100" operator="containsText" text="analysis">
      <formula>NOT(ISERROR(SEARCH("analysis",F2)))</formula>
    </cfRule>
    <cfRule type="containsText" dxfId="26" priority="101" operator="containsText" text="grant">
      <formula>NOT(ISERROR(SEARCH("grant",F2)))</formula>
    </cfRule>
    <cfRule type="containsText" dxfId="25" priority="102" operator="containsText" text="eligibility">
      <formula>NOT(ISERROR(SEARCH("eligibility",F2)))</formula>
    </cfRule>
    <cfRule type="containsText" dxfId="24" priority="103" operator="containsText" text="commercial">
      <formula>NOT(ISERROR(SEARCH("commercial",F2)))</formula>
    </cfRule>
    <cfRule type="containsText" dxfId="23" priority="104" operator="containsText" text="CRF">
      <formula>NOT(ISERROR(SEARCH("CRF",F2)))</formula>
    </cfRule>
    <cfRule type="containsText" dxfId="22" priority="105" operator="containsText" text="data">
      <formula>NOT(ISERROR(SEARCH("data",F2)))</formula>
    </cfRule>
  </conditionalFormatting>
  <conditionalFormatting sqref="I2 I4:I6">
    <cfRule type="containsText" dxfId="21" priority="106" operator="containsText" text="yes">
      <formula>NOT(ISERROR(SEARCH("yes",I2)))</formula>
    </cfRule>
  </conditionalFormatting>
  <dataValidations count="3">
    <dataValidation type="list" allowBlank="1" showInputMessage="1" showErrorMessage="1" sqref="B2:B6" xr:uid="{2FFE707F-DC7E-4D8B-A27E-13D34A05A89E}">
      <formula1>SptDept</formula1>
    </dataValidation>
    <dataValidation type="list" allowBlank="1" showInputMessage="1" showErrorMessage="1" sqref="D2:D6" xr:uid="{29F9BEA3-76EF-4560-9982-CB222702F3E7}">
      <formula1>delmanadmin</formula1>
    </dataValidation>
    <dataValidation type="list" allowBlank="1" showInputMessage="1" showErrorMessage="1" sqref="I2:I6" xr:uid="{7F5FC7E1-DF15-49B7-BE4B-4C8297D0B53C}">
      <formula1>CostRecovery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8AB7-2640-47A1-8A75-B9E5898A0056}">
  <dimension ref="B2:M27"/>
  <sheetViews>
    <sheetView zoomScale="85" zoomScaleNormal="85" workbookViewId="0">
      <selection activeCell="B10" sqref="B10"/>
    </sheetView>
  </sheetViews>
  <sheetFormatPr defaultColWidth="8.7109375" defaultRowHeight="21" x14ac:dyDescent="0.35"/>
  <cols>
    <col min="1" max="1" width="8.7109375" style="108"/>
    <col min="2" max="2" width="85.28515625" style="134" customWidth="1"/>
    <col min="3" max="3" width="8.7109375" style="108"/>
    <col min="4" max="4" width="11.85546875" style="108" customWidth="1"/>
    <col min="5" max="5" width="8.7109375" style="108"/>
    <col min="6" max="6" width="12.28515625" style="108" customWidth="1"/>
    <col min="7" max="7" width="8.7109375" style="108"/>
    <col min="8" max="8" width="12.42578125" style="108" customWidth="1"/>
    <col min="9" max="9" width="8.7109375" style="108"/>
    <col min="10" max="10" width="11.140625" style="108" customWidth="1"/>
    <col min="11" max="11" width="8.7109375" style="108"/>
    <col min="12" max="12" width="14" style="108" customWidth="1"/>
    <col min="13" max="13" width="14.85546875" style="108" customWidth="1"/>
    <col min="14" max="16384" width="8.7109375" style="108"/>
  </cols>
  <sheetData>
    <row r="2" spans="2:13" x14ac:dyDescent="0.35">
      <c r="B2" s="161" t="s">
        <v>136</v>
      </c>
    </row>
    <row r="3" spans="2:13" x14ac:dyDescent="0.35">
      <c r="B3" s="107" t="s">
        <v>137</v>
      </c>
    </row>
    <row r="4" spans="2:13" ht="23.1" customHeight="1" x14ac:dyDescent="0.35">
      <c r="B4" s="108"/>
      <c r="C4" s="289" t="s">
        <v>138</v>
      </c>
      <c r="D4" s="290"/>
      <c r="E4" s="289" t="s">
        <v>139</v>
      </c>
      <c r="F4" s="290"/>
      <c r="G4" s="289" t="s">
        <v>140</v>
      </c>
      <c r="H4" s="290"/>
      <c r="I4" s="289" t="s">
        <v>141</v>
      </c>
      <c r="J4" s="290"/>
      <c r="K4" s="289" t="s">
        <v>142</v>
      </c>
      <c r="L4" s="290"/>
      <c r="M4" s="111" t="s">
        <v>108</v>
      </c>
    </row>
    <row r="5" spans="2:13" ht="23.1" customHeight="1" x14ac:dyDescent="0.35">
      <c r="B5" s="107"/>
      <c r="C5" s="112" t="s">
        <v>143</v>
      </c>
      <c r="D5" s="113" t="s">
        <v>144</v>
      </c>
      <c r="E5" s="112" t="s">
        <v>143</v>
      </c>
      <c r="F5" s="113" t="s">
        <v>144</v>
      </c>
      <c r="G5" s="112" t="s">
        <v>143</v>
      </c>
      <c r="H5" s="113" t="s">
        <v>144</v>
      </c>
      <c r="I5" s="112" t="s">
        <v>143</v>
      </c>
      <c r="J5" s="113" t="s">
        <v>144</v>
      </c>
      <c r="K5" s="112" t="s">
        <v>143</v>
      </c>
      <c r="L5" s="113" t="s">
        <v>144</v>
      </c>
      <c r="M5" s="114" t="s">
        <v>144</v>
      </c>
    </row>
    <row r="6" spans="2:13" ht="17.45" customHeight="1" x14ac:dyDescent="0.35">
      <c r="B6" s="107"/>
    </row>
    <row r="7" spans="2:13" ht="23.45" customHeight="1" x14ac:dyDescent="0.35">
      <c r="B7" s="115"/>
      <c r="C7" s="116"/>
      <c r="D7" s="117"/>
      <c r="E7" s="109"/>
      <c r="F7" s="110"/>
      <c r="G7" s="109"/>
      <c r="H7" s="110"/>
      <c r="I7" s="109"/>
      <c r="J7" s="110"/>
      <c r="K7" s="109"/>
      <c r="L7" s="110"/>
      <c r="M7" s="118">
        <f>D7</f>
        <v>0</v>
      </c>
    </row>
    <row r="8" spans="2:13" ht="23.45" customHeight="1" x14ac:dyDescent="0.35">
      <c r="B8" s="119"/>
      <c r="C8" s="120"/>
      <c r="D8" s="121"/>
      <c r="E8" s="122"/>
      <c r="F8" s="123"/>
      <c r="G8" s="122"/>
      <c r="H8" s="123"/>
      <c r="I8" s="122"/>
      <c r="J8" s="123"/>
      <c r="K8" s="122"/>
      <c r="L8" s="123"/>
      <c r="M8" s="124">
        <f t="shared" ref="M8:M11" si="0">D8</f>
        <v>0</v>
      </c>
    </row>
    <row r="9" spans="2:13" ht="23.45" customHeight="1" x14ac:dyDescent="0.35">
      <c r="B9" s="119"/>
      <c r="C9" s="120"/>
      <c r="D9" s="121"/>
      <c r="E9" s="122"/>
      <c r="F9" s="123"/>
      <c r="G9" s="122"/>
      <c r="H9" s="123"/>
      <c r="I9" s="122"/>
      <c r="J9" s="123"/>
      <c r="K9" s="122"/>
      <c r="L9" s="123"/>
      <c r="M9" s="124">
        <f t="shared" si="0"/>
        <v>0</v>
      </c>
    </row>
    <row r="10" spans="2:13" ht="23.45" customHeight="1" x14ac:dyDescent="0.35">
      <c r="B10" s="125"/>
      <c r="C10" s="126"/>
      <c r="D10" s="127"/>
      <c r="E10" s="128"/>
      <c r="F10" s="129"/>
      <c r="G10" s="128"/>
      <c r="H10" s="129"/>
      <c r="I10" s="128"/>
      <c r="J10" s="129"/>
      <c r="K10" s="128"/>
      <c r="L10" s="129"/>
      <c r="M10" s="130">
        <f t="shared" si="0"/>
        <v>0</v>
      </c>
    </row>
    <row r="11" spans="2:13" ht="23.45" customHeight="1" x14ac:dyDescent="0.35">
      <c r="B11" s="131" t="s">
        <v>145</v>
      </c>
      <c r="C11" s="132"/>
      <c r="D11" s="133">
        <f>SUM(D7:D10)</f>
        <v>0</v>
      </c>
      <c r="E11" s="128"/>
      <c r="F11" s="133">
        <f>SUM(F7:F10)</f>
        <v>0</v>
      </c>
      <c r="G11" s="128"/>
      <c r="H11" s="133">
        <f>SUM(H7:H10)</f>
        <v>0</v>
      </c>
      <c r="I11" s="128"/>
      <c r="J11" s="133">
        <f>SUM(J7:J10)</f>
        <v>0</v>
      </c>
      <c r="K11" s="128"/>
      <c r="L11" s="133">
        <f>SUM(L7:L10)</f>
        <v>0</v>
      </c>
      <c r="M11" s="130">
        <f t="shared" si="0"/>
        <v>0</v>
      </c>
    </row>
    <row r="12" spans="2:13" ht="17.45" customHeight="1" x14ac:dyDescent="0.35">
      <c r="B12" s="107"/>
    </row>
    <row r="13" spans="2:13" ht="23.45" customHeight="1" x14ac:dyDescent="0.35">
      <c r="B13" s="115"/>
      <c r="C13" s="116"/>
      <c r="D13" s="117"/>
      <c r="E13" s="109"/>
      <c r="F13" s="110"/>
      <c r="G13" s="109"/>
      <c r="H13" s="110"/>
      <c r="I13" s="109"/>
      <c r="J13" s="110"/>
      <c r="K13" s="109"/>
      <c r="L13" s="110"/>
      <c r="M13" s="118">
        <f>D13</f>
        <v>0</v>
      </c>
    </row>
    <row r="14" spans="2:13" ht="23.45" customHeight="1" x14ac:dyDescent="0.35">
      <c r="B14" s="119"/>
      <c r="C14" s="120"/>
      <c r="D14" s="121"/>
      <c r="E14" s="122"/>
      <c r="F14" s="123"/>
      <c r="G14" s="122"/>
      <c r="H14" s="123"/>
      <c r="I14" s="122"/>
      <c r="J14" s="123"/>
      <c r="K14" s="122"/>
      <c r="L14" s="123"/>
      <c r="M14" s="124">
        <f t="shared" ref="M14:M17" si="1">D14</f>
        <v>0</v>
      </c>
    </row>
    <row r="15" spans="2:13" ht="23.45" customHeight="1" x14ac:dyDescent="0.35">
      <c r="B15" s="119"/>
      <c r="C15" s="120"/>
      <c r="D15" s="121"/>
      <c r="E15" s="122"/>
      <c r="F15" s="123"/>
      <c r="G15" s="122"/>
      <c r="H15" s="123"/>
      <c r="I15" s="122"/>
      <c r="J15" s="123"/>
      <c r="K15" s="122"/>
      <c r="L15" s="123"/>
      <c r="M15" s="124">
        <f t="shared" si="1"/>
        <v>0</v>
      </c>
    </row>
    <row r="16" spans="2:13" ht="23.45" customHeight="1" x14ac:dyDescent="0.35">
      <c r="B16" s="125"/>
      <c r="C16" s="126"/>
      <c r="D16" s="127"/>
      <c r="E16" s="128"/>
      <c r="F16" s="129"/>
      <c r="G16" s="128"/>
      <c r="H16" s="129"/>
      <c r="I16" s="128"/>
      <c r="J16" s="129"/>
      <c r="K16" s="128"/>
      <c r="L16" s="129"/>
      <c r="M16" s="130">
        <f t="shared" si="1"/>
        <v>0</v>
      </c>
    </row>
    <row r="17" spans="2:13" ht="23.45" customHeight="1" x14ac:dyDescent="0.35">
      <c r="B17" s="131" t="s">
        <v>146</v>
      </c>
      <c r="C17" s="132"/>
      <c r="D17" s="133">
        <f>SUM(D13:D16)</f>
        <v>0</v>
      </c>
      <c r="E17" s="128"/>
      <c r="F17" s="133">
        <f>SUM(F13:F16)</f>
        <v>0</v>
      </c>
      <c r="G17" s="128"/>
      <c r="H17" s="133">
        <f>SUM(H13:H16)</f>
        <v>0</v>
      </c>
      <c r="I17" s="128"/>
      <c r="J17" s="133">
        <f>SUM(J13:J16)</f>
        <v>0</v>
      </c>
      <c r="K17" s="128"/>
      <c r="L17" s="133">
        <f>SUM(L13:L16)</f>
        <v>0</v>
      </c>
      <c r="M17" s="130">
        <f t="shared" si="1"/>
        <v>0</v>
      </c>
    </row>
    <row r="18" spans="2:13" ht="20.45" customHeight="1" x14ac:dyDescent="0.35"/>
    <row r="19" spans="2:13" x14ac:dyDescent="0.35">
      <c r="B19" s="135" t="s">
        <v>147</v>
      </c>
      <c r="C19" s="136"/>
      <c r="D19" s="137"/>
      <c r="E19" s="136">
        <v>1</v>
      </c>
      <c r="F19" s="137">
        <f>E19*'[1]23-24 June 23'!J73</f>
        <v>73357.778000000006</v>
      </c>
      <c r="G19" s="136">
        <v>0.75</v>
      </c>
      <c r="H19" s="137">
        <f>F19*G19</f>
        <v>55018.333500000008</v>
      </c>
      <c r="I19" s="136">
        <v>0.55000000000000004</v>
      </c>
      <c r="J19" s="137">
        <f>F19*I19</f>
        <v>40346.777900000008</v>
      </c>
      <c r="K19" s="136">
        <v>0.55000000000000004</v>
      </c>
      <c r="L19" s="137">
        <f>F19*K19</f>
        <v>40346.777900000008</v>
      </c>
      <c r="M19" s="138">
        <f>D19+F19+H19+J19+L19</f>
        <v>209069.66730000003</v>
      </c>
    </row>
    <row r="20" spans="2:13" x14ac:dyDescent="0.35">
      <c r="B20" s="139" t="s">
        <v>148</v>
      </c>
      <c r="C20" s="140"/>
      <c r="D20" s="141"/>
      <c r="E20" s="140">
        <v>2</v>
      </c>
      <c r="F20" s="141">
        <f>48804.8886*2</f>
        <v>97609.777199999997</v>
      </c>
      <c r="G20" s="140">
        <v>3</v>
      </c>
      <c r="H20" s="141">
        <f>48804.8886*G20</f>
        <v>146414.66579999999</v>
      </c>
      <c r="I20" s="140">
        <v>4</v>
      </c>
      <c r="J20" s="141">
        <f>48804.8886*I20</f>
        <v>195219.55439999999</v>
      </c>
      <c r="K20" s="140">
        <v>5</v>
      </c>
      <c r="L20" s="141">
        <f>48804.8886*K20</f>
        <v>244024.443</v>
      </c>
      <c r="M20" s="142">
        <f t="shared" ref="M20:M24" si="2">D20+F20+H20+J20+L20</f>
        <v>683268.44039999996</v>
      </c>
    </row>
    <row r="21" spans="2:13" x14ac:dyDescent="0.35">
      <c r="B21" s="139" t="s">
        <v>149</v>
      </c>
      <c r="C21" s="140"/>
      <c r="D21" s="141"/>
      <c r="E21" s="140">
        <v>1</v>
      </c>
      <c r="F21" s="141">
        <v>57536.510200000004</v>
      </c>
      <c r="G21" s="140">
        <v>1</v>
      </c>
      <c r="H21" s="141">
        <v>57536.510200000004</v>
      </c>
      <c r="I21" s="140">
        <v>1</v>
      </c>
      <c r="J21" s="141">
        <v>57536.510200000004</v>
      </c>
      <c r="K21" s="140">
        <v>1</v>
      </c>
      <c r="L21" s="141">
        <v>57536.510199999997</v>
      </c>
      <c r="M21" s="142">
        <f t="shared" si="2"/>
        <v>230146.04079999999</v>
      </c>
    </row>
    <row r="22" spans="2:13" x14ac:dyDescent="0.35">
      <c r="B22" s="139" t="s">
        <v>150</v>
      </c>
      <c r="C22" s="140"/>
      <c r="D22" s="141"/>
      <c r="E22" s="140">
        <v>1</v>
      </c>
      <c r="F22" s="141">
        <v>39200.361199999999</v>
      </c>
      <c r="G22" s="140">
        <v>1</v>
      </c>
      <c r="H22" s="141">
        <v>39200.361199999999</v>
      </c>
      <c r="I22" s="140">
        <v>1</v>
      </c>
      <c r="J22" s="141">
        <v>39200.361199999999</v>
      </c>
      <c r="K22" s="140">
        <v>1</v>
      </c>
      <c r="L22" s="141">
        <v>39200.361199999999</v>
      </c>
      <c r="M22" s="142">
        <f t="shared" si="2"/>
        <v>156801.4448</v>
      </c>
    </row>
    <row r="23" spans="2:13" x14ac:dyDescent="0.35">
      <c r="B23" s="139" t="s">
        <v>151</v>
      </c>
      <c r="C23" s="140"/>
      <c r="D23" s="141"/>
      <c r="E23" s="140">
        <v>1</v>
      </c>
      <c r="F23" s="141">
        <f>E23*'[1]23-24 June 23'!J55</f>
        <v>54191.022599999997</v>
      </c>
      <c r="G23" s="140">
        <v>0.75</v>
      </c>
      <c r="H23" s="141">
        <f>F23*G23</f>
        <v>40643.266949999997</v>
      </c>
      <c r="I23" s="140">
        <v>0.75</v>
      </c>
      <c r="J23" s="141">
        <f>H23</f>
        <v>40643.266949999997</v>
      </c>
      <c r="K23" s="140">
        <v>0.75</v>
      </c>
      <c r="L23" s="141">
        <f>J23</f>
        <v>40643.266949999997</v>
      </c>
      <c r="M23" s="142">
        <f t="shared" si="2"/>
        <v>176120.82344999997</v>
      </c>
    </row>
    <row r="24" spans="2:13" x14ac:dyDescent="0.35">
      <c r="B24" s="143" t="s">
        <v>152</v>
      </c>
      <c r="C24" s="144"/>
      <c r="D24" s="145"/>
      <c r="E24" s="144">
        <v>1</v>
      </c>
      <c r="F24" s="145">
        <v>30673.827600000001</v>
      </c>
      <c r="G24" s="144">
        <v>0.75</v>
      </c>
      <c r="H24" s="145">
        <f>30673.8276*0.75</f>
        <v>23005.370699999999</v>
      </c>
      <c r="I24" s="144">
        <v>0.75</v>
      </c>
      <c r="J24" s="145">
        <f>30673.8276*0.75</f>
        <v>23005.370699999999</v>
      </c>
      <c r="K24" s="144">
        <v>0.75</v>
      </c>
      <c r="L24" s="145">
        <f>30673.8276*0.75</f>
        <v>23005.370699999999</v>
      </c>
      <c r="M24" s="146">
        <f t="shared" si="2"/>
        <v>99689.939700000003</v>
      </c>
    </row>
    <row r="25" spans="2:13" x14ac:dyDescent="0.35">
      <c r="C25" s="147"/>
      <c r="D25" s="148">
        <f>SUM(D19:D24)</f>
        <v>0</v>
      </c>
      <c r="E25" s="149"/>
      <c r="F25" s="148">
        <f>SUM(F19:F24)</f>
        <v>352569.27680000005</v>
      </c>
      <c r="G25" s="149"/>
      <c r="H25" s="148">
        <f>SUM(H19:H24)</f>
        <v>361818.50835000002</v>
      </c>
      <c r="I25" s="149"/>
      <c r="J25" s="148">
        <f>SUM(J19:J24)</f>
        <v>395951.84135</v>
      </c>
      <c r="K25" s="149"/>
      <c r="L25" s="148">
        <f>SUM(L19:L24)</f>
        <v>444756.72995000007</v>
      </c>
      <c r="M25" s="146">
        <f>SUM(D25:L25)</f>
        <v>1555096.3564500003</v>
      </c>
    </row>
    <row r="27" spans="2:13" x14ac:dyDescent="0.35">
      <c r="B27" s="150" t="s">
        <v>153</v>
      </c>
      <c r="C27" s="151"/>
      <c r="D27" s="152">
        <f>D25+D11+D17</f>
        <v>0</v>
      </c>
      <c r="E27" s="152">
        <f t="shared" ref="E27:M27" si="3">E25+E11+E17</f>
        <v>0</v>
      </c>
      <c r="F27" s="152">
        <f t="shared" si="3"/>
        <v>352569.27680000005</v>
      </c>
      <c r="G27" s="152">
        <f t="shared" si="3"/>
        <v>0</v>
      </c>
      <c r="H27" s="152">
        <f t="shared" si="3"/>
        <v>361818.50835000002</v>
      </c>
      <c r="I27" s="152">
        <f t="shared" si="3"/>
        <v>0</v>
      </c>
      <c r="J27" s="152">
        <f t="shared" si="3"/>
        <v>395951.84135</v>
      </c>
      <c r="K27" s="152">
        <f t="shared" si="3"/>
        <v>0</v>
      </c>
      <c r="L27" s="152">
        <f t="shared" si="3"/>
        <v>444756.72995000007</v>
      </c>
      <c r="M27" s="152">
        <f t="shared" si="3"/>
        <v>1555096.3564500003</v>
      </c>
    </row>
  </sheetData>
  <mergeCells count="5"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EDA2F-1BDE-4C92-9AD6-A5A219E43B07}">
  <sheetPr codeName="Sheet16">
    <pageSetUpPr fitToPage="1"/>
  </sheetPr>
  <dimension ref="A1:CG148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40625" defaultRowHeight="15" x14ac:dyDescent="0.25"/>
  <cols>
    <col min="1" max="1" width="25.140625" style="1" customWidth="1"/>
    <col min="2" max="2" width="24.7109375" style="1" customWidth="1"/>
    <col min="3" max="3" width="25" style="1" customWidth="1"/>
    <col min="4" max="4" width="53.140625" style="1" customWidth="1"/>
    <col min="5" max="6" width="25.85546875" style="1" customWidth="1"/>
    <col min="7" max="7" width="25.7109375" style="1" customWidth="1"/>
    <col min="8" max="8" width="25.85546875" style="1" customWidth="1"/>
    <col min="9" max="9" width="23" style="1" customWidth="1"/>
    <col min="10" max="10" width="23" style="12" customWidth="1"/>
    <col min="11" max="22" width="23" style="27" customWidth="1"/>
    <col min="23" max="23" width="42.5703125" style="13" customWidth="1"/>
    <col min="24" max="16384" width="9.140625" style="1"/>
  </cols>
  <sheetData>
    <row r="1" spans="1:85" s="2" customFormat="1" ht="72" customHeight="1" thickBot="1" x14ac:dyDescent="0.3">
      <c r="A1" s="234" t="s">
        <v>179</v>
      </c>
      <c r="B1" s="235" t="s">
        <v>154</v>
      </c>
      <c r="C1" s="235" t="s">
        <v>175</v>
      </c>
      <c r="D1" s="236" t="s">
        <v>187</v>
      </c>
      <c r="E1" s="233" t="s">
        <v>6</v>
      </c>
      <c r="F1" s="237" t="s">
        <v>7</v>
      </c>
      <c r="G1" s="286" t="s">
        <v>160</v>
      </c>
      <c r="H1" s="283" t="s">
        <v>189</v>
      </c>
      <c r="I1" s="238" t="s">
        <v>174</v>
      </c>
      <c r="J1" s="232" t="s">
        <v>173</v>
      </c>
      <c r="K1" s="166" t="s">
        <v>161</v>
      </c>
      <c r="L1" s="165" t="s">
        <v>162</v>
      </c>
      <c r="M1" s="231" t="s">
        <v>163</v>
      </c>
      <c r="N1" s="166" t="s">
        <v>164</v>
      </c>
      <c r="O1" s="165" t="s">
        <v>165</v>
      </c>
      <c r="P1" s="231" t="s">
        <v>166</v>
      </c>
      <c r="Q1" s="164" t="s">
        <v>167</v>
      </c>
      <c r="R1" s="165" t="s">
        <v>168</v>
      </c>
      <c r="S1" s="231" t="s">
        <v>169</v>
      </c>
      <c r="T1" s="164" t="s">
        <v>170</v>
      </c>
      <c r="U1" s="165" t="s">
        <v>171</v>
      </c>
      <c r="V1" s="231" t="s">
        <v>172</v>
      </c>
      <c r="W1" s="163" t="s">
        <v>188</v>
      </c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85" s="7" customFormat="1" ht="38.25" customHeight="1" x14ac:dyDescent="0.25">
      <c r="A2" s="211"/>
      <c r="B2" s="224"/>
      <c r="C2" s="224"/>
      <c r="D2" s="225"/>
      <c r="E2" s="223"/>
      <c r="F2" s="227"/>
      <c r="G2" s="287"/>
      <c r="H2" s="239"/>
      <c r="I2" s="220"/>
      <c r="J2" s="203"/>
      <c r="K2" s="186"/>
      <c r="L2" s="57"/>
      <c r="M2" s="58">
        <f>K2-L2</f>
        <v>0</v>
      </c>
      <c r="N2" s="59"/>
      <c r="O2" s="57"/>
      <c r="P2" s="58">
        <f>N2-O2</f>
        <v>0</v>
      </c>
      <c r="Q2" s="59"/>
      <c r="R2" s="57"/>
      <c r="S2" s="58">
        <f>Q2-R2</f>
        <v>0</v>
      </c>
      <c r="T2" s="59"/>
      <c r="U2" s="57"/>
      <c r="V2" s="58">
        <f>T2-U2</f>
        <v>0</v>
      </c>
      <c r="W2" s="170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85" s="7" customFormat="1" ht="38.25" customHeight="1" x14ac:dyDescent="0.25">
      <c r="A3" s="212"/>
      <c r="B3" s="83"/>
      <c r="C3" s="83"/>
      <c r="D3" s="190"/>
      <c r="E3" s="193"/>
      <c r="F3" s="179"/>
      <c r="G3" s="217"/>
      <c r="H3" s="194"/>
      <c r="I3" s="183"/>
      <c r="J3" s="204"/>
      <c r="K3" s="162"/>
      <c r="L3" s="25"/>
      <c r="M3" s="61">
        <f t="shared" ref="M3:M53" si="0">K3-L3</f>
        <v>0</v>
      </c>
      <c r="N3" s="62"/>
      <c r="O3" s="25"/>
      <c r="P3" s="61">
        <f t="shared" ref="P3:P54" si="1">N3-O3</f>
        <v>0</v>
      </c>
      <c r="Q3" s="62"/>
      <c r="R3" s="25"/>
      <c r="S3" s="61">
        <f t="shared" ref="S3:S54" si="2">Q3-R3</f>
        <v>0</v>
      </c>
      <c r="T3" s="62"/>
      <c r="U3" s="25"/>
      <c r="V3" s="61">
        <f t="shared" ref="V3:V54" si="3">T3-U3</f>
        <v>0</v>
      </c>
      <c r="W3" s="103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85" s="7" customFormat="1" ht="38.25" customHeight="1" x14ac:dyDescent="0.25">
      <c r="A4" s="213"/>
      <c r="B4" s="92"/>
      <c r="C4" s="92"/>
      <c r="D4" s="192"/>
      <c r="E4" s="187"/>
      <c r="F4" s="72"/>
      <c r="G4" s="217"/>
      <c r="H4" s="188"/>
      <c r="I4" s="182"/>
      <c r="J4" s="73"/>
      <c r="K4" s="106"/>
      <c r="L4" s="24"/>
      <c r="M4" s="80">
        <f t="shared" si="0"/>
        <v>0</v>
      </c>
      <c r="N4" s="60"/>
      <c r="O4" s="24"/>
      <c r="P4" s="80">
        <f t="shared" si="1"/>
        <v>0</v>
      </c>
      <c r="Q4" s="60"/>
      <c r="R4" s="24"/>
      <c r="S4" s="80">
        <f t="shared" si="2"/>
        <v>0</v>
      </c>
      <c r="T4" s="60"/>
      <c r="U4" s="24"/>
      <c r="V4" s="80">
        <f t="shared" si="3"/>
        <v>0</v>
      </c>
      <c r="W4" s="103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85" s="7" customFormat="1" ht="38.25" customHeight="1" x14ac:dyDescent="0.25">
      <c r="A5" s="71"/>
      <c r="B5" s="65"/>
      <c r="C5" s="65"/>
      <c r="D5" s="226"/>
      <c r="E5" s="187"/>
      <c r="F5" s="72"/>
      <c r="G5" s="217"/>
      <c r="H5" s="188"/>
      <c r="I5" s="182"/>
      <c r="J5" s="73"/>
      <c r="K5" s="63"/>
      <c r="L5" s="64"/>
      <c r="M5" s="74">
        <f t="shared" si="0"/>
        <v>0</v>
      </c>
      <c r="N5" s="70"/>
      <c r="O5" s="64"/>
      <c r="P5" s="74">
        <f t="shared" si="1"/>
        <v>0</v>
      </c>
      <c r="Q5" s="70"/>
      <c r="R5" s="64"/>
      <c r="S5" s="74">
        <f t="shared" si="2"/>
        <v>0</v>
      </c>
      <c r="T5" s="70"/>
      <c r="U5" s="64"/>
      <c r="V5" s="74">
        <f t="shared" si="3"/>
        <v>0</v>
      </c>
      <c r="W5" s="103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1:85" s="7" customFormat="1" ht="38.25" customHeight="1" x14ac:dyDescent="0.25">
      <c r="A6" s="214"/>
      <c r="B6" s="15"/>
      <c r="C6" s="15"/>
      <c r="D6" s="196"/>
      <c r="E6" s="195"/>
      <c r="F6" s="167"/>
      <c r="G6" s="217"/>
      <c r="H6" s="196"/>
      <c r="I6" s="181"/>
      <c r="J6" s="196"/>
      <c r="K6" s="106"/>
      <c r="L6" s="24"/>
      <c r="M6" s="80">
        <f t="shared" si="0"/>
        <v>0</v>
      </c>
      <c r="N6" s="60"/>
      <c r="O6" s="24"/>
      <c r="P6" s="80">
        <f t="shared" si="1"/>
        <v>0</v>
      </c>
      <c r="Q6" s="60"/>
      <c r="R6" s="24"/>
      <c r="S6" s="80">
        <f t="shared" si="2"/>
        <v>0</v>
      </c>
      <c r="T6" s="60"/>
      <c r="U6" s="24"/>
      <c r="V6" s="80">
        <f t="shared" si="3"/>
        <v>0</v>
      </c>
      <c r="W6" s="103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1:85" s="7" customFormat="1" ht="38.25" customHeight="1" x14ac:dyDescent="0.25">
      <c r="A7" s="213"/>
      <c r="B7" s="92"/>
      <c r="C7" s="92"/>
      <c r="D7" s="192"/>
      <c r="E7" s="187"/>
      <c r="F7" s="72"/>
      <c r="G7" s="217"/>
      <c r="H7" s="188"/>
      <c r="I7" s="182"/>
      <c r="J7" s="73"/>
      <c r="K7" s="63"/>
      <c r="L7" s="64"/>
      <c r="M7" s="74">
        <f t="shared" si="0"/>
        <v>0</v>
      </c>
      <c r="N7" s="70"/>
      <c r="O7" s="64"/>
      <c r="P7" s="74">
        <f t="shared" si="1"/>
        <v>0</v>
      </c>
      <c r="Q7" s="70"/>
      <c r="R7" s="64"/>
      <c r="S7" s="74">
        <f t="shared" si="2"/>
        <v>0</v>
      </c>
      <c r="T7" s="70"/>
      <c r="U7" s="64"/>
      <c r="V7" s="74">
        <f t="shared" si="3"/>
        <v>0</v>
      </c>
      <c r="W7" s="103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85" s="7" customFormat="1" ht="38.25" customHeight="1" x14ac:dyDescent="0.25">
      <c r="A8" s="213"/>
      <c r="B8" s="92"/>
      <c r="C8" s="92"/>
      <c r="D8" s="192"/>
      <c r="E8" s="191"/>
      <c r="F8" s="177"/>
      <c r="G8" s="217"/>
      <c r="H8" s="192"/>
      <c r="I8" s="100"/>
      <c r="J8" s="205"/>
      <c r="K8" s="106"/>
      <c r="L8" s="24"/>
      <c r="M8" s="80">
        <f t="shared" si="0"/>
        <v>0</v>
      </c>
      <c r="N8" s="60"/>
      <c r="O8" s="24"/>
      <c r="P8" s="80">
        <f t="shared" si="1"/>
        <v>0</v>
      </c>
      <c r="Q8" s="60"/>
      <c r="R8" s="24"/>
      <c r="S8" s="80">
        <f t="shared" si="2"/>
        <v>0</v>
      </c>
      <c r="T8" s="60"/>
      <c r="U8" s="24"/>
      <c r="V8" s="80">
        <f t="shared" si="3"/>
        <v>0</v>
      </c>
      <c r="W8" s="103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85" s="104" customFormat="1" ht="38.25" customHeight="1" x14ac:dyDescent="0.25">
      <c r="A9" s="212"/>
      <c r="B9" s="83"/>
      <c r="C9" s="83"/>
      <c r="D9" s="190"/>
      <c r="E9" s="189"/>
      <c r="F9" s="176"/>
      <c r="G9" s="217"/>
      <c r="H9" s="190"/>
      <c r="I9" s="97"/>
      <c r="J9" s="206"/>
      <c r="K9" s="162"/>
      <c r="L9" s="25"/>
      <c r="M9" s="61">
        <f t="shared" si="0"/>
        <v>0</v>
      </c>
      <c r="N9" s="62"/>
      <c r="O9" s="25"/>
      <c r="P9" s="61">
        <f t="shared" si="1"/>
        <v>0</v>
      </c>
      <c r="Q9" s="62"/>
      <c r="R9" s="25"/>
      <c r="S9" s="61">
        <f t="shared" si="2"/>
        <v>0</v>
      </c>
      <c r="T9" s="62"/>
      <c r="U9" s="25"/>
      <c r="V9" s="61">
        <f t="shared" si="3"/>
        <v>0</v>
      </c>
      <c r="W9" s="17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s="7" customFormat="1" ht="38.25" customHeight="1" x14ac:dyDescent="0.25">
      <c r="A10" s="71"/>
      <c r="B10" s="65"/>
      <c r="C10" s="65"/>
      <c r="D10" s="190"/>
      <c r="E10" s="187"/>
      <c r="F10" s="72"/>
      <c r="G10" s="217"/>
      <c r="H10" s="188"/>
      <c r="I10" s="182"/>
      <c r="J10" s="73"/>
      <c r="K10" s="106"/>
      <c r="L10" s="24"/>
      <c r="M10" s="80">
        <f t="shared" si="0"/>
        <v>0</v>
      </c>
      <c r="N10" s="60"/>
      <c r="O10" s="24"/>
      <c r="P10" s="80">
        <f t="shared" si="1"/>
        <v>0</v>
      </c>
      <c r="Q10" s="60"/>
      <c r="R10" s="24"/>
      <c r="S10" s="80">
        <f t="shared" si="2"/>
        <v>0</v>
      </c>
      <c r="T10" s="60"/>
      <c r="U10" s="24"/>
      <c r="V10" s="80">
        <f t="shared" si="3"/>
        <v>0</v>
      </c>
      <c r="W10" s="103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85" s="7" customFormat="1" ht="38.25" customHeight="1" x14ac:dyDescent="0.25">
      <c r="A11" s="71"/>
      <c r="B11" s="65"/>
      <c r="C11" s="65"/>
      <c r="D11" s="188"/>
      <c r="E11" s="187"/>
      <c r="F11" s="72"/>
      <c r="G11" s="217"/>
      <c r="H11" s="188"/>
      <c r="I11" s="182"/>
      <c r="J11" s="73"/>
      <c r="K11" s="106"/>
      <c r="L11" s="24"/>
      <c r="M11" s="80">
        <f t="shared" si="0"/>
        <v>0</v>
      </c>
      <c r="N11" s="60"/>
      <c r="O11" s="24"/>
      <c r="P11" s="80">
        <f t="shared" si="1"/>
        <v>0</v>
      </c>
      <c r="Q11" s="60"/>
      <c r="R11" s="24"/>
      <c r="S11" s="80">
        <f t="shared" si="2"/>
        <v>0</v>
      </c>
      <c r="T11" s="60"/>
      <c r="U11" s="24"/>
      <c r="V11" s="80">
        <f t="shared" si="3"/>
        <v>0</v>
      </c>
      <c r="W11" s="103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85" s="7" customFormat="1" ht="38.25" customHeight="1" x14ac:dyDescent="0.25">
      <c r="A12" s="71"/>
      <c r="B12" s="65"/>
      <c r="C12" s="65"/>
      <c r="D12" s="188"/>
      <c r="E12" s="187"/>
      <c r="F12" s="72"/>
      <c r="G12" s="217"/>
      <c r="H12" s="188"/>
      <c r="I12" s="182"/>
      <c r="J12" s="73"/>
      <c r="K12" s="106"/>
      <c r="L12" s="24"/>
      <c r="M12" s="80">
        <f t="shared" si="0"/>
        <v>0</v>
      </c>
      <c r="N12" s="60"/>
      <c r="O12" s="24"/>
      <c r="P12" s="80">
        <f t="shared" si="1"/>
        <v>0</v>
      </c>
      <c r="Q12" s="60"/>
      <c r="R12" s="24"/>
      <c r="S12" s="80">
        <f t="shared" si="2"/>
        <v>0</v>
      </c>
      <c r="T12" s="60"/>
      <c r="U12" s="24"/>
      <c r="V12" s="80">
        <f t="shared" si="3"/>
        <v>0</v>
      </c>
      <c r="W12" s="103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85" s="7" customFormat="1" ht="38.25" customHeight="1" x14ac:dyDescent="0.25">
      <c r="A13" s="213"/>
      <c r="B13" s="92"/>
      <c r="C13" s="92"/>
      <c r="D13" s="194"/>
      <c r="E13" s="187"/>
      <c r="F13" s="72"/>
      <c r="G13" s="217"/>
      <c r="H13" s="188"/>
      <c r="I13" s="182"/>
      <c r="J13" s="73"/>
      <c r="K13" s="106"/>
      <c r="L13" s="24"/>
      <c r="M13" s="80">
        <f t="shared" si="0"/>
        <v>0</v>
      </c>
      <c r="N13" s="60"/>
      <c r="O13" s="24"/>
      <c r="P13" s="80">
        <f t="shared" si="1"/>
        <v>0</v>
      </c>
      <c r="Q13" s="60"/>
      <c r="R13" s="24"/>
      <c r="S13" s="80">
        <f t="shared" si="2"/>
        <v>0</v>
      </c>
      <c r="T13" s="60"/>
      <c r="U13" s="24"/>
      <c r="V13" s="80">
        <f t="shared" si="3"/>
        <v>0</v>
      </c>
      <c r="W13" s="103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85" s="7" customFormat="1" ht="38.25" customHeight="1" x14ac:dyDescent="0.25">
      <c r="A14" s="71"/>
      <c r="B14" s="65"/>
      <c r="C14" s="65"/>
      <c r="D14" s="188"/>
      <c r="E14" s="187"/>
      <c r="F14" s="72"/>
      <c r="G14" s="217"/>
      <c r="H14" s="188"/>
      <c r="I14" s="182"/>
      <c r="J14" s="73"/>
      <c r="K14" s="162"/>
      <c r="L14" s="24"/>
      <c r="M14" s="80">
        <f t="shared" si="0"/>
        <v>0</v>
      </c>
      <c r="N14" s="62"/>
      <c r="O14" s="24"/>
      <c r="P14" s="80">
        <f t="shared" si="1"/>
        <v>0</v>
      </c>
      <c r="Q14" s="62"/>
      <c r="R14" s="24"/>
      <c r="S14" s="80">
        <f t="shared" si="2"/>
        <v>0</v>
      </c>
      <c r="T14" s="62"/>
      <c r="U14" s="24"/>
      <c r="V14" s="80">
        <f t="shared" si="3"/>
        <v>0</v>
      </c>
      <c r="W14" s="103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pans="1:85" s="7" customFormat="1" ht="38.25" customHeight="1" x14ac:dyDescent="0.25">
      <c r="A15" s="71"/>
      <c r="B15" s="65"/>
      <c r="C15" s="65"/>
      <c r="D15" s="194"/>
      <c r="E15" s="187"/>
      <c r="F15" s="72"/>
      <c r="G15" s="217"/>
      <c r="H15" s="188"/>
      <c r="I15" s="182"/>
      <c r="J15" s="73"/>
      <c r="K15" s="162"/>
      <c r="L15" s="24"/>
      <c r="M15" s="80">
        <f t="shared" si="0"/>
        <v>0</v>
      </c>
      <c r="N15" s="62"/>
      <c r="O15" s="24"/>
      <c r="P15" s="80">
        <f t="shared" si="1"/>
        <v>0</v>
      </c>
      <c r="Q15" s="62"/>
      <c r="R15" s="24"/>
      <c r="S15" s="80">
        <f t="shared" si="2"/>
        <v>0</v>
      </c>
      <c r="T15" s="62"/>
      <c r="U15" s="24"/>
      <c r="V15" s="80">
        <f t="shared" si="3"/>
        <v>0</v>
      </c>
      <c r="W15" s="103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pans="1:85" s="7" customFormat="1" ht="38.25" customHeight="1" x14ac:dyDescent="0.25">
      <c r="A16" s="71"/>
      <c r="B16" s="65"/>
      <c r="C16" s="81"/>
      <c r="D16" s="188"/>
      <c r="E16" s="187"/>
      <c r="F16" s="72"/>
      <c r="G16" s="217"/>
      <c r="H16" s="188"/>
      <c r="I16" s="182"/>
      <c r="J16" s="73"/>
      <c r="K16" s="162"/>
      <c r="L16" s="24"/>
      <c r="M16" s="80">
        <f t="shared" si="0"/>
        <v>0</v>
      </c>
      <c r="N16" s="62"/>
      <c r="O16" s="24"/>
      <c r="P16" s="80">
        <f t="shared" si="1"/>
        <v>0</v>
      </c>
      <c r="Q16" s="62"/>
      <c r="R16" s="24"/>
      <c r="S16" s="80">
        <f t="shared" si="2"/>
        <v>0</v>
      </c>
      <c r="T16" s="62"/>
      <c r="U16" s="24"/>
      <c r="V16" s="80">
        <f t="shared" si="3"/>
        <v>0</v>
      </c>
      <c r="W16" s="103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spans="1:53" s="7" customFormat="1" ht="38.25" customHeight="1" x14ac:dyDescent="0.25">
      <c r="A17" s="71"/>
      <c r="B17" s="65"/>
      <c r="C17" s="65"/>
      <c r="D17" s="188"/>
      <c r="E17" s="187"/>
      <c r="F17" s="72"/>
      <c r="G17" s="217"/>
      <c r="H17" s="188"/>
      <c r="I17" s="182"/>
      <c r="J17" s="73"/>
      <c r="K17" s="106"/>
      <c r="L17" s="24"/>
      <c r="M17" s="80">
        <f t="shared" si="0"/>
        <v>0</v>
      </c>
      <c r="N17" s="60"/>
      <c r="O17" s="24"/>
      <c r="P17" s="80">
        <f t="shared" si="1"/>
        <v>0</v>
      </c>
      <c r="Q17" s="60"/>
      <c r="R17" s="24"/>
      <c r="S17" s="80">
        <f t="shared" si="2"/>
        <v>0</v>
      </c>
      <c r="T17" s="60"/>
      <c r="U17" s="24"/>
      <c r="V17" s="80">
        <f t="shared" si="3"/>
        <v>0</v>
      </c>
      <c r="W17" s="103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s="7" customFormat="1" ht="38.25" customHeight="1" x14ac:dyDescent="0.25">
      <c r="A18" s="71"/>
      <c r="B18" s="65"/>
      <c r="C18" s="65"/>
      <c r="D18" s="188"/>
      <c r="E18" s="187"/>
      <c r="F18" s="72"/>
      <c r="G18" s="217"/>
      <c r="H18" s="188"/>
      <c r="I18" s="182"/>
      <c r="J18" s="73"/>
      <c r="K18" s="106"/>
      <c r="L18" s="24"/>
      <c r="M18" s="80">
        <f t="shared" si="0"/>
        <v>0</v>
      </c>
      <c r="N18" s="60"/>
      <c r="O18" s="24"/>
      <c r="P18" s="80">
        <f t="shared" si="1"/>
        <v>0</v>
      </c>
      <c r="Q18" s="60"/>
      <c r="R18" s="24"/>
      <c r="S18" s="80">
        <f t="shared" si="2"/>
        <v>0</v>
      </c>
      <c r="T18" s="60"/>
      <c r="U18" s="24"/>
      <c r="V18" s="80">
        <f t="shared" si="3"/>
        <v>0</v>
      </c>
      <c r="W18" s="103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s="7" customFormat="1" ht="38.25" customHeight="1" x14ac:dyDescent="0.25">
      <c r="A19" s="212"/>
      <c r="B19" s="83"/>
      <c r="C19" s="83"/>
      <c r="D19" s="190"/>
      <c r="E19" s="193"/>
      <c r="F19" s="179"/>
      <c r="G19" s="217"/>
      <c r="H19" s="194"/>
      <c r="I19" s="183"/>
      <c r="J19" s="204"/>
      <c r="K19" s="162"/>
      <c r="L19" s="25"/>
      <c r="M19" s="61">
        <f t="shared" si="0"/>
        <v>0</v>
      </c>
      <c r="N19" s="62"/>
      <c r="O19" s="25"/>
      <c r="P19" s="61">
        <f t="shared" si="1"/>
        <v>0</v>
      </c>
      <c r="Q19" s="62"/>
      <c r="R19" s="25"/>
      <c r="S19" s="61">
        <f t="shared" si="2"/>
        <v>0</v>
      </c>
      <c r="T19" s="62"/>
      <c r="U19" s="25"/>
      <c r="V19" s="61">
        <f t="shared" si="3"/>
        <v>0</v>
      </c>
      <c r="W19" s="103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s="7" customFormat="1" ht="38.25" customHeight="1" x14ac:dyDescent="0.25">
      <c r="A20" s="71"/>
      <c r="B20" s="65"/>
      <c r="C20" s="65"/>
      <c r="D20" s="190"/>
      <c r="E20" s="187"/>
      <c r="F20" s="72"/>
      <c r="G20" s="217"/>
      <c r="H20" s="188"/>
      <c r="I20" s="182"/>
      <c r="J20" s="73"/>
      <c r="K20" s="106"/>
      <c r="L20" s="24"/>
      <c r="M20" s="80">
        <f t="shared" si="0"/>
        <v>0</v>
      </c>
      <c r="N20" s="60"/>
      <c r="O20" s="24"/>
      <c r="P20" s="80">
        <f t="shared" si="1"/>
        <v>0</v>
      </c>
      <c r="Q20" s="60"/>
      <c r="R20" s="24"/>
      <c r="S20" s="80">
        <f t="shared" si="2"/>
        <v>0</v>
      </c>
      <c r="T20" s="60"/>
      <c r="U20" s="24"/>
      <c r="V20" s="80">
        <f t="shared" si="3"/>
        <v>0</v>
      </c>
      <c r="W20" s="103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s="7" customFormat="1" ht="38.25" customHeight="1" x14ac:dyDescent="0.25">
      <c r="A21" s="213"/>
      <c r="B21" s="92"/>
      <c r="C21" s="92"/>
      <c r="D21" s="188"/>
      <c r="E21" s="187"/>
      <c r="F21" s="72"/>
      <c r="G21" s="217"/>
      <c r="H21" s="188"/>
      <c r="I21" s="182"/>
      <c r="J21" s="73"/>
      <c r="K21" s="63"/>
      <c r="L21" s="64"/>
      <c r="M21" s="74">
        <f t="shared" si="0"/>
        <v>0</v>
      </c>
      <c r="N21" s="70"/>
      <c r="O21" s="64"/>
      <c r="P21" s="74">
        <f t="shared" si="1"/>
        <v>0</v>
      </c>
      <c r="Q21" s="70"/>
      <c r="R21" s="64"/>
      <c r="S21" s="74">
        <f t="shared" si="2"/>
        <v>0</v>
      </c>
      <c r="T21" s="70"/>
      <c r="U21" s="64"/>
      <c r="V21" s="74">
        <f t="shared" si="3"/>
        <v>0</v>
      </c>
      <c r="W21" s="103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  <row r="22" spans="1:53" s="7" customFormat="1" ht="38.25" customHeight="1" x14ac:dyDescent="0.25">
      <c r="A22" s="71"/>
      <c r="B22" s="65"/>
      <c r="C22" s="65"/>
      <c r="D22" s="188"/>
      <c r="E22" s="187"/>
      <c r="F22" s="72"/>
      <c r="G22" s="217"/>
      <c r="H22" s="188"/>
      <c r="I22" s="182"/>
      <c r="J22" s="73"/>
      <c r="K22" s="106"/>
      <c r="L22" s="24"/>
      <c r="M22" s="80">
        <f t="shared" si="0"/>
        <v>0</v>
      </c>
      <c r="N22" s="60"/>
      <c r="O22" s="24"/>
      <c r="P22" s="80">
        <f t="shared" si="1"/>
        <v>0</v>
      </c>
      <c r="Q22" s="60"/>
      <c r="R22" s="24"/>
      <c r="S22" s="80">
        <f t="shared" si="2"/>
        <v>0</v>
      </c>
      <c r="T22" s="60"/>
      <c r="U22" s="24"/>
      <c r="V22" s="80">
        <f t="shared" si="3"/>
        <v>0</v>
      </c>
      <c r="W22" s="103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  <row r="23" spans="1:53" s="7" customFormat="1" ht="38.25" customHeight="1" x14ac:dyDescent="0.25">
      <c r="A23" s="71"/>
      <c r="B23" s="65"/>
      <c r="C23" s="65"/>
      <c r="D23" s="188"/>
      <c r="E23" s="187"/>
      <c r="F23" s="72"/>
      <c r="G23" s="217"/>
      <c r="H23" s="188"/>
      <c r="I23" s="182"/>
      <c r="J23" s="73"/>
      <c r="K23" s="63"/>
      <c r="L23" s="64"/>
      <c r="M23" s="74">
        <f t="shared" si="0"/>
        <v>0</v>
      </c>
      <c r="N23" s="70"/>
      <c r="O23" s="64"/>
      <c r="P23" s="74">
        <f t="shared" si="1"/>
        <v>0</v>
      </c>
      <c r="Q23" s="70"/>
      <c r="R23" s="64"/>
      <c r="S23" s="74">
        <f t="shared" si="2"/>
        <v>0</v>
      </c>
      <c r="T23" s="70"/>
      <c r="U23" s="64"/>
      <c r="V23" s="74">
        <f t="shared" si="3"/>
        <v>0</v>
      </c>
      <c r="W23" s="10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spans="1:53" s="7" customFormat="1" ht="38.25" customHeight="1" x14ac:dyDescent="0.25">
      <c r="A24" s="215"/>
      <c r="B24" s="18"/>
      <c r="C24" s="18"/>
      <c r="D24" s="28"/>
      <c r="E24" s="195"/>
      <c r="F24" s="167"/>
      <c r="G24" s="217"/>
      <c r="H24" s="196"/>
      <c r="I24" s="184"/>
      <c r="J24" s="207"/>
      <c r="K24" s="106"/>
      <c r="L24" s="24"/>
      <c r="M24" s="80">
        <f t="shared" si="0"/>
        <v>0</v>
      </c>
      <c r="N24" s="60"/>
      <c r="O24" s="24"/>
      <c r="P24" s="80">
        <f t="shared" si="1"/>
        <v>0</v>
      </c>
      <c r="Q24" s="60"/>
      <c r="R24" s="24"/>
      <c r="S24" s="80">
        <f t="shared" si="2"/>
        <v>0</v>
      </c>
      <c r="T24" s="60"/>
      <c r="U24" s="24"/>
      <c r="V24" s="80">
        <f t="shared" si="3"/>
        <v>0</v>
      </c>
      <c r="W24" s="103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spans="1:53" s="7" customFormat="1" ht="38.25" customHeight="1" x14ac:dyDescent="0.25">
      <c r="A25" s="213"/>
      <c r="B25" s="92"/>
      <c r="C25" s="92"/>
      <c r="D25" s="192"/>
      <c r="E25" s="187"/>
      <c r="F25" s="72"/>
      <c r="G25" s="217"/>
      <c r="H25" s="188"/>
      <c r="I25" s="182"/>
      <c r="J25" s="73"/>
      <c r="K25" s="106"/>
      <c r="L25" s="24"/>
      <c r="M25" s="80">
        <f t="shared" si="0"/>
        <v>0</v>
      </c>
      <c r="N25" s="60"/>
      <c r="O25" s="24"/>
      <c r="P25" s="80">
        <f t="shared" si="1"/>
        <v>0</v>
      </c>
      <c r="Q25" s="60"/>
      <c r="R25" s="24"/>
      <c r="S25" s="80">
        <f t="shared" si="2"/>
        <v>0</v>
      </c>
      <c r="T25" s="60"/>
      <c r="U25" s="24"/>
      <c r="V25" s="80">
        <f t="shared" si="3"/>
        <v>0</v>
      </c>
      <c r="W25" s="103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s="7" customFormat="1" ht="38.25" customHeight="1" x14ac:dyDescent="0.25">
      <c r="A26" s="213"/>
      <c r="B26" s="92"/>
      <c r="C26" s="65"/>
      <c r="D26" s="192"/>
      <c r="E26" s="187"/>
      <c r="F26" s="72"/>
      <c r="G26" s="217"/>
      <c r="H26" s="188"/>
      <c r="I26" s="182"/>
      <c r="J26" s="73"/>
      <c r="K26" s="63"/>
      <c r="L26" s="64"/>
      <c r="M26" s="74">
        <f t="shared" si="0"/>
        <v>0</v>
      </c>
      <c r="N26" s="70"/>
      <c r="O26" s="64"/>
      <c r="P26" s="74">
        <f t="shared" si="1"/>
        <v>0</v>
      </c>
      <c r="Q26" s="70"/>
      <c r="R26" s="64"/>
      <c r="S26" s="74">
        <f t="shared" si="2"/>
        <v>0</v>
      </c>
      <c r="T26" s="70"/>
      <c r="U26" s="64"/>
      <c r="V26" s="74">
        <f t="shared" si="3"/>
        <v>0</v>
      </c>
      <c r="W26" s="103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spans="1:53" s="7" customFormat="1" ht="38.25" customHeight="1" x14ac:dyDescent="0.25">
      <c r="A27" s="213"/>
      <c r="B27" s="92"/>
      <c r="C27" s="92"/>
      <c r="D27" s="192"/>
      <c r="E27" s="187"/>
      <c r="F27" s="72"/>
      <c r="G27" s="217"/>
      <c r="H27" s="188"/>
      <c r="I27" s="182"/>
      <c r="J27" s="73"/>
      <c r="K27" s="106"/>
      <c r="L27" s="24"/>
      <c r="M27" s="80">
        <f t="shared" si="0"/>
        <v>0</v>
      </c>
      <c r="N27" s="60"/>
      <c r="O27" s="24"/>
      <c r="P27" s="80">
        <f t="shared" si="1"/>
        <v>0</v>
      </c>
      <c r="Q27" s="60"/>
      <c r="R27" s="24"/>
      <c r="S27" s="80">
        <f t="shared" si="2"/>
        <v>0</v>
      </c>
      <c r="T27" s="60"/>
      <c r="U27" s="24"/>
      <c r="V27" s="80">
        <f t="shared" si="3"/>
        <v>0</v>
      </c>
      <c r="W27" s="103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spans="1:53" s="7" customFormat="1" ht="38.25" customHeight="1" x14ac:dyDescent="0.25">
      <c r="A28" s="71"/>
      <c r="B28" s="65"/>
      <c r="C28" s="65"/>
      <c r="D28" s="188"/>
      <c r="E28" s="187"/>
      <c r="F28" s="72"/>
      <c r="G28" s="217"/>
      <c r="H28" s="188"/>
      <c r="I28" s="182"/>
      <c r="J28" s="73"/>
      <c r="K28" s="106"/>
      <c r="L28" s="24"/>
      <c r="M28" s="80">
        <f t="shared" si="0"/>
        <v>0</v>
      </c>
      <c r="N28" s="60"/>
      <c r="O28" s="24"/>
      <c r="P28" s="80">
        <f t="shared" si="1"/>
        <v>0</v>
      </c>
      <c r="Q28" s="60"/>
      <c r="R28" s="24"/>
      <c r="S28" s="80">
        <f t="shared" si="2"/>
        <v>0</v>
      </c>
      <c r="T28" s="60"/>
      <c r="U28" s="24"/>
      <c r="V28" s="80">
        <f t="shared" si="3"/>
        <v>0</v>
      </c>
      <c r="W28" s="103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spans="1:53" s="7" customFormat="1" ht="38.25" customHeight="1" x14ac:dyDescent="0.25">
      <c r="A29" s="71"/>
      <c r="B29" s="65"/>
      <c r="C29" s="65"/>
      <c r="D29" s="188"/>
      <c r="E29" s="187"/>
      <c r="F29" s="72"/>
      <c r="G29" s="217"/>
      <c r="H29" s="188"/>
      <c r="I29" s="182"/>
      <c r="J29" s="73"/>
      <c r="K29" s="106"/>
      <c r="L29" s="24"/>
      <c r="M29" s="80">
        <f t="shared" si="0"/>
        <v>0</v>
      </c>
      <c r="N29" s="60"/>
      <c r="O29" s="24"/>
      <c r="P29" s="80">
        <f t="shared" si="1"/>
        <v>0</v>
      </c>
      <c r="Q29" s="60"/>
      <c r="R29" s="24"/>
      <c r="S29" s="80">
        <f t="shared" si="2"/>
        <v>0</v>
      </c>
      <c r="T29" s="60"/>
      <c r="U29" s="24"/>
      <c r="V29" s="80">
        <f t="shared" si="3"/>
        <v>0</v>
      </c>
      <c r="W29" s="103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spans="1:53" s="7" customFormat="1" ht="38.25" customHeight="1" x14ac:dyDescent="0.25">
      <c r="A30" s="71"/>
      <c r="B30" s="65"/>
      <c r="C30" s="65"/>
      <c r="D30" s="188"/>
      <c r="E30" s="187"/>
      <c r="F30" s="72"/>
      <c r="G30" s="217"/>
      <c r="H30" s="188"/>
      <c r="I30" s="182"/>
      <c r="J30" s="207"/>
      <c r="K30" s="106"/>
      <c r="L30" s="24"/>
      <c r="M30" s="80">
        <f t="shared" si="0"/>
        <v>0</v>
      </c>
      <c r="N30" s="60"/>
      <c r="O30" s="24"/>
      <c r="P30" s="80">
        <f t="shared" si="1"/>
        <v>0</v>
      </c>
      <c r="Q30" s="60"/>
      <c r="R30" s="24"/>
      <c r="S30" s="80">
        <f t="shared" si="2"/>
        <v>0</v>
      </c>
      <c r="T30" s="60"/>
      <c r="U30" s="24"/>
      <c r="V30" s="80">
        <f t="shared" si="3"/>
        <v>0</v>
      </c>
      <c r="W30" s="103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spans="1:53" s="7" customFormat="1" ht="38.25" customHeight="1" x14ac:dyDescent="0.25">
      <c r="A31" s="71"/>
      <c r="B31" s="65"/>
      <c r="C31" s="65"/>
      <c r="D31" s="188"/>
      <c r="E31" s="187"/>
      <c r="F31" s="72"/>
      <c r="G31" s="217"/>
      <c r="H31" s="188"/>
      <c r="I31" s="182"/>
      <c r="J31" s="73"/>
      <c r="K31" s="106"/>
      <c r="L31" s="24"/>
      <c r="M31" s="80">
        <f t="shared" si="0"/>
        <v>0</v>
      </c>
      <c r="N31" s="60"/>
      <c r="O31" s="24"/>
      <c r="P31" s="80">
        <f t="shared" si="1"/>
        <v>0</v>
      </c>
      <c r="Q31" s="60"/>
      <c r="R31" s="24"/>
      <c r="S31" s="80">
        <f t="shared" si="2"/>
        <v>0</v>
      </c>
      <c r="T31" s="60"/>
      <c r="U31" s="24"/>
      <c r="V31" s="80">
        <f t="shared" si="3"/>
        <v>0</v>
      </c>
      <c r="W31" s="103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spans="1:53" s="7" customFormat="1" ht="38.25" customHeight="1" x14ac:dyDescent="0.25">
      <c r="A32" s="216"/>
      <c r="B32" s="92"/>
      <c r="C32" s="92"/>
      <c r="D32" s="192"/>
      <c r="E32" s="201"/>
      <c r="F32" s="178"/>
      <c r="G32" s="217"/>
      <c r="H32" s="284"/>
      <c r="I32" s="100"/>
      <c r="J32" s="205"/>
      <c r="K32" s="106"/>
      <c r="L32" s="24"/>
      <c r="M32" s="80">
        <f t="shared" si="0"/>
        <v>0</v>
      </c>
      <c r="N32" s="60"/>
      <c r="O32" s="24"/>
      <c r="P32" s="80">
        <f t="shared" si="1"/>
        <v>0</v>
      </c>
      <c r="Q32" s="60"/>
      <c r="R32" s="24"/>
      <c r="S32" s="80">
        <f t="shared" si="2"/>
        <v>0</v>
      </c>
      <c r="T32" s="60"/>
      <c r="U32" s="24"/>
      <c r="V32" s="80">
        <f t="shared" si="3"/>
        <v>0</v>
      </c>
      <c r="W32" s="103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spans="1:53" s="7" customFormat="1" ht="38.25" customHeight="1" x14ac:dyDescent="0.25">
      <c r="A33" s="213"/>
      <c r="B33" s="92"/>
      <c r="C33" s="92"/>
      <c r="D33" s="192"/>
      <c r="E33" s="187"/>
      <c r="F33" s="72"/>
      <c r="G33" s="217"/>
      <c r="H33" s="188"/>
      <c r="I33" s="182"/>
      <c r="J33" s="73"/>
      <c r="K33" s="106"/>
      <c r="L33" s="24"/>
      <c r="M33" s="80">
        <f t="shared" si="0"/>
        <v>0</v>
      </c>
      <c r="N33" s="60"/>
      <c r="O33" s="24"/>
      <c r="P33" s="80">
        <f t="shared" si="1"/>
        <v>0</v>
      </c>
      <c r="Q33" s="60"/>
      <c r="R33" s="24"/>
      <c r="S33" s="80">
        <f t="shared" si="2"/>
        <v>0</v>
      </c>
      <c r="T33" s="60"/>
      <c r="U33" s="24"/>
      <c r="V33" s="80">
        <f t="shared" si="3"/>
        <v>0</v>
      </c>
      <c r="W33" s="103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spans="1:53" s="7" customFormat="1" ht="38.25" customHeight="1" x14ac:dyDescent="0.25">
      <c r="A34" s="71"/>
      <c r="B34" s="65"/>
      <c r="C34" s="65"/>
      <c r="D34" s="188"/>
      <c r="E34" s="187"/>
      <c r="F34" s="72"/>
      <c r="G34" s="217"/>
      <c r="H34" s="188"/>
      <c r="I34" s="182"/>
      <c r="J34" s="73"/>
      <c r="K34" s="106"/>
      <c r="L34" s="24"/>
      <c r="M34" s="80">
        <f t="shared" si="0"/>
        <v>0</v>
      </c>
      <c r="N34" s="60"/>
      <c r="O34" s="24"/>
      <c r="P34" s="80">
        <f t="shared" si="1"/>
        <v>0</v>
      </c>
      <c r="Q34" s="60"/>
      <c r="R34" s="24"/>
      <c r="S34" s="80">
        <f t="shared" si="2"/>
        <v>0</v>
      </c>
      <c r="T34" s="60"/>
      <c r="U34" s="24"/>
      <c r="V34" s="80">
        <f t="shared" si="3"/>
        <v>0</v>
      </c>
      <c r="W34" s="103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spans="1:53" s="7" customFormat="1" ht="38.25" customHeight="1" x14ac:dyDescent="0.25">
      <c r="A35" s="71"/>
      <c r="B35" s="65"/>
      <c r="C35" s="65"/>
      <c r="D35" s="188"/>
      <c r="E35" s="187"/>
      <c r="F35" s="72"/>
      <c r="G35" s="217"/>
      <c r="H35" s="188"/>
      <c r="I35" s="182"/>
      <c r="J35" s="73"/>
      <c r="K35" s="106"/>
      <c r="L35" s="25"/>
      <c r="M35" s="80">
        <f t="shared" si="0"/>
        <v>0</v>
      </c>
      <c r="N35" s="60"/>
      <c r="O35" s="25"/>
      <c r="P35" s="80">
        <f t="shared" si="1"/>
        <v>0</v>
      </c>
      <c r="Q35" s="60"/>
      <c r="R35" s="25"/>
      <c r="S35" s="80">
        <f t="shared" si="2"/>
        <v>0</v>
      </c>
      <c r="T35" s="60"/>
      <c r="U35" s="25"/>
      <c r="V35" s="80">
        <f t="shared" si="3"/>
        <v>0</v>
      </c>
      <c r="W35" s="103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spans="1:53" s="7" customFormat="1" ht="38.25" customHeight="1" x14ac:dyDescent="0.25">
      <c r="A36" s="217"/>
      <c r="B36" s="84"/>
      <c r="C36" s="84"/>
      <c r="D36" s="194"/>
      <c r="E36" s="193"/>
      <c r="F36" s="179"/>
      <c r="G36" s="217"/>
      <c r="H36" s="194"/>
      <c r="I36" s="183"/>
      <c r="J36" s="204"/>
      <c r="K36" s="162"/>
      <c r="L36" s="25"/>
      <c r="M36" s="61">
        <f t="shared" si="0"/>
        <v>0</v>
      </c>
      <c r="N36" s="62"/>
      <c r="O36" s="25"/>
      <c r="P36" s="61">
        <f t="shared" si="1"/>
        <v>0</v>
      </c>
      <c r="Q36" s="62"/>
      <c r="R36" s="25"/>
      <c r="S36" s="61">
        <f t="shared" si="2"/>
        <v>0</v>
      </c>
      <c r="T36" s="62"/>
      <c r="U36" s="25"/>
      <c r="V36" s="61">
        <f t="shared" si="3"/>
        <v>0</v>
      </c>
      <c r="W36" s="103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spans="1:53" s="7" customFormat="1" ht="38.25" customHeight="1" x14ac:dyDescent="0.25">
      <c r="A37" s="213"/>
      <c r="B37" s="65"/>
      <c r="C37" s="65"/>
      <c r="D37" s="188"/>
      <c r="E37" s="187"/>
      <c r="F37" s="72"/>
      <c r="G37" s="217"/>
      <c r="H37" s="188"/>
      <c r="I37" s="182"/>
      <c r="J37" s="73"/>
      <c r="K37" s="63"/>
      <c r="L37" s="64"/>
      <c r="M37" s="80">
        <f t="shared" si="0"/>
        <v>0</v>
      </c>
      <c r="N37" s="70"/>
      <c r="O37" s="64"/>
      <c r="P37" s="80">
        <f t="shared" si="1"/>
        <v>0</v>
      </c>
      <c r="Q37" s="70"/>
      <c r="R37" s="64"/>
      <c r="S37" s="80">
        <f t="shared" si="2"/>
        <v>0</v>
      </c>
      <c r="T37" s="70"/>
      <c r="U37" s="64"/>
      <c r="V37" s="80">
        <f t="shared" si="3"/>
        <v>0</v>
      </c>
      <c r="W37" s="103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spans="1:53" s="7" customFormat="1" ht="38.25" customHeight="1" x14ac:dyDescent="0.25">
      <c r="A38" s="71"/>
      <c r="B38" s="65"/>
      <c r="C38" s="65"/>
      <c r="D38" s="188"/>
      <c r="E38" s="187"/>
      <c r="F38" s="72"/>
      <c r="G38" s="217"/>
      <c r="H38" s="188"/>
      <c r="I38" s="182"/>
      <c r="J38" s="73"/>
      <c r="K38" s="106"/>
      <c r="L38" s="24"/>
      <c r="M38" s="80">
        <f t="shared" si="0"/>
        <v>0</v>
      </c>
      <c r="N38" s="60"/>
      <c r="O38" s="24"/>
      <c r="P38" s="80">
        <f t="shared" si="1"/>
        <v>0</v>
      </c>
      <c r="Q38" s="60"/>
      <c r="R38" s="24"/>
      <c r="S38" s="80">
        <f t="shared" si="2"/>
        <v>0</v>
      </c>
      <c r="T38" s="60"/>
      <c r="U38" s="24"/>
      <c r="V38" s="80">
        <f t="shared" si="3"/>
        <v>0</v>
      </c>
      <c r="W38" s="103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spans="1:53" s="7" customFormat="1" ht="38.25" customHeight="1" x14ac:dyDescent="0.25">
      <c r="A39" s="71"/>
      <c r="B39" s="65"/>
      <c r="C39" s="65"/>
      <c r="D39" s="188"/>
      <c r="E39" s="187"/>
      <c r="F39" s="72"/>
      <c r="G39" s="217"/>
      <c r="H39" s="188"/>
      <c r="I39" s="100"/>
      <c r="J39" s="205"/>
      <c r="K39" s="106"/>
      <c r="L39" s="24"/>
      <c r="M39" s="80">
        <f t="shared" si="0"/>
        <v>0</v>
      </c>
      <c r="N39" s="60"/>
      <c r="O39" s="24"/>
      <c r="P39" s="80">
        <f t="shared" si="1"/>
        <v>0</v>
      </c>
      <c r="Q39" s="60"/>
      <c r="R39" s="24"/>
      <c r="S39" s="80">
        <f t="shared" si="2"/>
        <v>0</v>
      </c>
      <c r="T39" s="60"/>
      <c r="U39" s="24"/>
      <c r="V39" s="80">
        <f t="shared" si="3"/>
        <v>0</v>
      </c>
      <c r="W39" s="103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spans="1:53" s="7" customFormat="1" ht="38.25" customHeight="1" x14ac:dyDescent="0.25">
      <c r="A40" s="71"/>
      <c r="B40" s="65"/>
      <c r="C40" s="81"/>
      <c r="D40" s="188"/>
      <c r="E40" s="187"/>
      <c r="F40" s="72"/>
      <c r="G40" s="217"/>
      <c r="H40" s="188"/>
      <c r="I40" s="182"/>
      <c r="J40" s="73"/>
      <c r="K40" s="106"/>
      <c r="L40" s="24"/>
      <c r="M40" s="80">
        <f t="shared" si="0"/>
        <v>0</v>
      </c>
      <c r="N40" s="60"/>
      <c r="O40" s="24"/>
      <c r="P40" s="80">
        <f t="shared" si="1"/>
        <v>0</v>
      </c>
      <c r="Q40" s="60"/>
      <c r="R40" s="24"/>
      <c r="S40" s="80">
        <f t="shared" si="2"/>
        <v>0</v>
      </c>
      <c r="T40" s="60"/>
      <c r="U40" s="24"/>
      <c r="V40" s="80">
        <f t="shared" si="3"/>
        <v>0</v>
      </c>
      <c r="W40" s="103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spans="1:53" s="7" customFormat="1" ht="38.25" customHeight="1" x14ac:dyDescent="0.25">
      <c r="A41" s="215"/>
      <c r="B41" s="15"/>
      <c r="C41" s="15"/>
      <c r="D41" s="188"/>
      <c r="E41" s="187"/>
      <c r="F41" s="72"/>
      <c r="G41" s="217"/>
      <c r="H41" s="188"/>
      <c r="I41" s="184"/>
      <c r="J41" s="207"/>
      <c r="K41" s="63"/>
      <c r="L41" s="64"/>
      <c r="M41" s="74">
        <f t="shared" si="0"/>
        <v>0</v>
      </c>
      <c r="N41" s="70"/>
      <c r="O41" s="64"/>
      <c r="P41" s="74">
        <f t="shared" si="1"/>
        <v>0</v>
      </c>
      <c r="Q41" s="70"/>
      <c r="R41" s="64"/>
      <c r="S41" s="74">
        <f t="shared" si="2"/>
        <v>0</v>
      </c>
      <c r="T41" s="70"/>
      <c r="U41" s="64"/>
      <c r="V41" s="74">
        <f t="shared" si="3"/>
        <v>0</v>
      </c>
      <c r="W41" s="103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spans="1:53" s="7" customFormat="1" ht="38.25" customHeight="1" x14ac:dyDescent="0.25">
      <c r="A42" s="71"/>
      <c r="B42" s="65"/>
      <c r="C42" s="65"/>
      <c r="D42" s="196"/>
      <c r="E42" s="187"/>
      <c r="F42" s="72"/>
      <c r="G42" s="217"/>
      <c r="H42" s="188"/>
      <c r="I42" s="182"/>
      <c r="J42" s="73"/>
      <c r="K42" s="106"/>
      <c r="L42" s="24"/>
      <c r="M42" s="80">
        <f t="shared" si="0"/>
        <v>0</v>
      </c>
      <c r="N42" s="60"/>
      <c r="O42" s="24"/>
      <c r="P42" s="80">
        <f t="shared" si="1"/>
        <v>0</v>
      </c>
      <c r="Q42" s="60"/>
      <c r="R42" s="24"/>
      <c r="S42" s="80">
        <f t="shared" si="2"/>
        <v>0</v>
      </c>
      <c r="T42" s="60"/>
      <c r="U42" s="24"/>
      <c r="V42" s="80">
        <f t="shared" si="3"/>
        <v>0</v>
      </c>
      <c r="W42" s="103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spans="1:53" s="7" customFormat="1" ht="38.25" customHeight="1" x14ac:dyDescent="0.25">
      <c r="A43" s="213"/>
      <c r="B43" s="65"/>
      <c r="C43" s="65"/>
      <c r="D43" s="188"/>
      <c r="E43" s="187"/>
      <c r="F43" s="72"/>
      <c r="G43" s="217"/>
      <c r="H43" s="188"/>
      <c r="I43" s="182"/>
      <c r="J43" s="73"/>
      <c r="K43" s="63"/>
      <c r="L43" s="64"/>
      <c r="M43" s="74">
        <f t="shared" si="0"/>
        <v>0</v>
      </c>
      <c r="N43" s="70"/>
      <c r="O43" s="64"/>
      <c r="P43" s="74">
        <f t="shared" si="1"/>
        <v>0</v>
      </c>
      <c r="Q43" s="70"/>
      <c r="R43" s="64"/>
      <c r="S43" s="74">
        <f t="shared" si="2"/>
        <v>0</v>
      </c>
      <c r="T43" s="70"/>
      <c r="U43" s="64"/>
      <c r="V43" s="74">
        <f t="shared" si="3"/>
        <v>0</v>
      </c>
      <c r="W43" s="103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spans="1:53" s="7" customFormat="1" ht="38.25" customHeight="1" x14ac:dyDescent="0.25">
      <c r="A44" s="213"/>
      <c r="B44" s="92"/>
      <c r="C44" s="65"/>
      <c r="D44" s="188"/>
      <c r="E44" s="187"/>
      <c r="F44" s="72"/>
      <c r="G44" s="217"/>
      <c r="H44" s="188"/>
      <c r="I44" s="182"/>
      <c r="J44" s="205"/>
      <c r="K44" s="106"/>
      <c r="L44" s="24"/>
      <c r="M44" s="80">
        <f t="shared" si="0"/>
        <v>0</v>
      </c>
      <c r="N44" s="60"/>
      <c r="O44" s="24"/>
      <c r="P44" s="80">
        <f t="shared" si="1"/>
        <v>0</v>
      </c>
      <c r="Q44" s="60"/>
      <c r="R44" s="24"/>
      <c r="S44" s="80">
        <f t="shared" si="2"/>
        <v>0</v>
      </c>
      <c r="T44" s="60"/>
      <c r="U44" s="24"/>
      <c r="V44" s="80">
        <f t="shared" si="3"/>
        <v>0</v>
      </c>
      <c r="W44" s="103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spans="1:53" s="7" customFormat="1" ht="38.25" customHeight="1" x14ac:dyDescent="0.25">
      <c r="A45" s="213"/>
      <c r="B45" s="92"/>
      <c r="C45" s="65"/>
      <c r="D45" s="188"/>
      <c r="E45" s="187"/>
      <c r="F45" s="72"/>
      <c r="G45" s="217"/>
      <c r="H45" s="188"/>
      <c r="I45" s="182"/>
      <c r="J45" s="205"/>
      <c r="K45" s="106"/>
      <c r="L45" s="24"/>
      <c r="M45" s="80">
        <f t="shared" si="0"/>
        <v>0</v>
      </c>
      <c r="N45" s="60"/>
      <c r="O45" s="24"/>
      <c r="P45" s="80">
        <f t="shared" si="1"/>
        <v>0</v>
      </c>
      <c r="Q45" s="60"/>
      <c r="R45" s="24"/>
      <c r="S45" s="80">
        <f t="shared" si="2"/>
        <v>0</v>
      </c>
      <c r="T45" s="60"/>
      <c r="U45" s="24"/>
      <c r="V45" s="80">
        <f t="shared" si="3"/>
        <v>0</v>
      </c>
      <c r="W45" s="103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spans="1:53" s="7" customFormat="1" ht="38.25" customHeight="1" x14ac:dyDescent="0.25">
      <c r="A46" s="213"/>
      <c r="B46" s="92"/>
      <c r="C46" s="65"/>
      <c r="D46" s="188"/>
      <c r="E46" s="187"/>
      <c r="F46" s="72"/>
      <c r="G46" s="217"/>
      <c r="H46" s="188"/>
      <c r="I46" s="182"/>
      <c r="J46" s="205"/>
      <c r="K46" s="106"/>
      <c r="L46" s="24"/>
      <c r="M46" s="80">
        <f t="shared" si="0"/>
        <v>0</v>
      </c>
      <c r="N46" s="60"/>
      <c r="O46" s="24"/>
      <c r="P46" s="80">
        <f t="shared" si="1"/>
        <v>0</v>
      </c>
      <c r="Q46" s="60"/>
      <c r="R46" s="24"/>
      <c r="S46" s="80">
        <f t="shared" si="2"/>
        <v>0</v>
      </c>
      <c r="T46" s="60"/>
      <c r="U46" s="24"/>
      <c r="V46" s="80">
        <f t="shared" si="3"/>
        <v>0</v>
      </c>
      <c r="W46" s="103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spans="1:53" s="104" customFormat="1" ht="38.25" customHeight="1" x14ac:dyDescent="0.25">
      <c r="A47" s="212"/>
      <c r="B47" s="83"/>
      <c r="C47" s="83"/>
      <c r="D47" s="194"/>
      <c r="E47" s="193"/>
      <c r="F47" s="179"/>
      <c r="G47" s="217"/>
      <c r="H47" s="194"/>
      <c r="I47" s="97"/>
      <c r="J47" s="206"/>
      <c r="K47" s="162"/>
      <c r="L47" s="25"/>
      <c r="M47" s="61">
        <f t="shared" si="0"/>
        <v>0</v>
      </c>
      <c r="N47" s="62"/>
      <c r="O47" s="25"/>
      <c r="P47" s="61">
        <f t="shared" si="1"/>
        <v>0</v>
      </c>
      <c r="Q47" s="62"/>
      <c r="R47" s="25"/>
      <c r="S47" s="61">
        <f t="shared" si="2"/>
        <v>0</v>
      </c>
      <c r="T47" s="62"/>
      <c r="U47" s="25"/>
      <c r="V47" s="61">
        <f t="shared" si="3"/>
        <v>0</v>
      </c>
      <c r="W47" s="103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spans="1:53" s="7" customFormat="1" ht="38.25" customHeight="1" x14ac:dyDescent="0.25">
      <c r="A48" s="71"/>
      <c r="B48" s="65"/>
      <c r="C48" s="65"/>
      <c r="D48" s="188"/>
      <c r="E48" s="187"/>
      <c r="F48" s="72"/>
      <c r="G48" s="217"/>
      <c r="H48" s="188"/>
      <c r="I48" s="182"/>
      <c r="J48" s="73"/>
      <c r="K48" s="106"/>
      <c r="L48" s="24"/>
      <c r="M48" s="80">
        <f t="shared" si="0"/>
        <v>0</v>
      </c>
      <c r="N48" s="60"/>
      <c r="O48" s="24"/>
      <c r="P48" s="80">
        <f t="shared" si="1"/>
        <v>0</v>
      </c>
      <c r="Q48" s="60"/>
      <c r="R48" s="24"/>
      <c r="S48" s="80">
        <f t="shared" si="2"/>
        <v>0</v>
      </c>
      <c r="T48" s="60"/>
      <c r="U48" s="24"/>
      <c r="V48" s="80">
        <f t="shared" si="3"/>
        <v>0</v>
      </c>
      <c r="W48" s="103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spans="1:53" s="7" customFormat="1" ht="38.25" customHeight="1" x14ac:dyDescent="0.25">
      <c r="A49" s="71"/>
      <c r="B49" s="65"/>
      <c r="C49" s="65"/>
      <c r="D49" s="192"/>
      <c r="E49" s="191"/>
      <c r="F49" s="177"/>
      <c r="G49" s="217"/>
      <c r="H49" s="192"/>
      <c r="I49" s="100"/>
      <c r="J49" s="205"/>
      <c r="K49" s="106"/>
      <c r="L49" s="24"/>
      <c r="M49" s="80">
        <f t="shared" si="0"/>
        <v>0</v>
      </c>
      <c r="N49" s="60"/>
      <c r="O49" s="24"/>
      <c r="P49" s="80">
        <f t="shared" si="1"/>
        <v>0</v>
      </c>
      <c r="Q49" s="60"/>
      <c r="R49" s="24"/>
      <c r="S49" s="80">
        <f t="shared" si="2"/>
        <v>0</v>
      </c>
      <c r="T49" s="60"/>
      <c r="U49" s="24"/>
      <c r="V49" s="80">
        <f t="shared" si="3"/>
        <v>0</v>
      </c>
      <c r="W49" s="103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spans="1:53" s="104" customFormat="1" ht="38.25" customHeight="1" x14ac:dyDescent="0.25">
      <c r="A50" s="218"/>
      <c r="B50" s="93"/>
      <c r="C50" s="93"/>
      <c r="D50" s="198"/>
      <c r="E50" s="197"/>
      <c r="F50" s="180"/>
      <c r="G50" s="217"/>
      <c r="H50" s="198"/>
      <c r="I50" s="185"/>
      <c r="J50" s="208"/>
      <c r="K50" s="168"/>
      <c r="L50" s="99"/>
      <c r="M50" s="61">
        <f t="shared" si="0"/>
        <v>0</v>
      </c>
      <c r="N50" s="98"/>
      <c r="O50" s="99"/>
      <c r="P50" s="61">
        <f t="shared" si="1"/>
        <v>0</v>
      </c>
      <c r="Q50" s="98"/>
      <c r="R50" s="99"/>
      <c r="S50" s="61">
        <f t="shared" si="2"/>
        <v>0</v>
      </c>
      <c r="T50" s="98"/>
      <c r="U50" s="99"/>
      <c r="V50" s="61">
        <f t="shared" si="3"/>
        <v>0</v>
      </c>
      <c r="W50" s="103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spans="1:53" s="7" customFormat="1" ht="38.25" customHeight="1" x14ac:dyDescent="0.25">
      <c r="A51" s="217"/>
      <c r="B51" s="84"/>
      <c r="C51" s="84"/>
      <c r="D51" s="194"/>
      <c r="E51" s="193"/>
      <c r="F51" s="179"/>
      <c r="G51" s="217"/>
      <c r="H51" s="194"/>
      <c r="I51" s="183"/>
      <c r="J51" s="204"/>
      <c r="K51" s="162"/>
      <c r="L51" s="25"/>
      <c r="M51" s="61">
        <f t="shared" si="0"/>
        <v>0</v>
      </c>
      <c r="N51" s="62"/>
      <c r="O51" s="25"/>
      <c r="P51" s="61">
        <f t="shared" si="1"/>
        <v>0</v>
      </c>
      <c r="Q51" s="62"/>
      <c r="R51" s="25"/>
      <c r="S51" s="61">
        <f t="shared" si="2"/>
        <v>0</v>
      </c>
      <c r="T51" s="62"/>
      <c r="U51" s="25"/>
      <c r="V51" s="61">
        <f t="shared" si="3"/>
        <v>0</v>
      </c>
      <c r="W51" s="103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spans="1:53" s="7" customFormat="1" ht="38.25" customHeight="1" x14ac:dyDescent="0.25">
      <c r="A52" s="217"/>
      <c r="B52" s="65"/>
      <c r="C52" s="65"/>
      <c r="D52" s="188"/>
      <c r="E52" s="193"/>
      <c r="F52" s="179"/>
      <c r="G52" s="217"/>
      <c r="H52" s="194"/>
      <c r="I52" s="183"/>
      <c r="J52" s="204"/>
      <c r="K52" s="162"/>
      <c r="L52" s="25"/>
      <c r="M52" s="61">
        <f t="shared" si="0"/>
        <v>0</v>
      </c>
      <c r="N52" s="62"/>
      <c r="O52" s="25"/>
      <c r="P52" s="61">
        <f t="shared" si="1"/>
        <v>0</v>
      </c>
      <c r="Q52" s="62"/>
      <c r="R52" s="25"/>
      <c r="S52" s="61">
        <f t="shared" si="2"/>
        <v>0</v>
      </c>
      <c r="T52" s="62"/>
      <c r="U52" s="25"/>
      <c r="V52" s="61">
        <f t="shared" si="3"/>
        <v>0</v>
      </c>
      <c r="W52" s="103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spans="1:53" s="104" customFormat="1" ht="38.25" customHeight="1" x14ac:dyDescent="0.25">
      <c r="A53" s="212"/>
      <c r="B53" s="83"/>
      <c r="C53" s="84"/>
      <c r="D53" s="190"/>
      <c r="E53" s="193"/>
      <c r="F53" s="176"/>
      <c r="G53" s="217"/>
      <c r="H53" s="190"/>
      <c r="I53" s="183"/>
      <c r="J53" s="204"/>
      <c r="K53" s="162"/>
      <c r="L53" s="25"/>
      <c r="M53" s="61">
        <f t="shared" si="0"/>
        <v>0</v>
      </c>
      <c r="N53" s="62"/>
      <c r="O53" s="25"/>
      <c r="P53" s="61">
        <f t="shared" si="1"/>
        <v>0</v>
      </c>
      <c r="Q53" s="62"/>
      <c r="R53" s="25"/>
      <c r="S53" s="61">
        <f t="shared" si="2"/>
        <v>0</v>
      </c>
      <c r="T53" s="62"/>
      <c r="U53" s="25"/>
      <c r="V53" s="61">
        <f t="shared" si="3"/>
        <v>0</v>
      </c>
      <c r="W53" s="103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spans="1:53" s="7" customFormat="1" ht="38.25" customHeight="1" thickBot="1" x14ac:dyDescent="0.3">
      <c r="A54" s="219"/>
      <c r="B54" s="230"/>
      <c r="C54" s="199"/>
      <c r="D54" s="200"/>
      <c r="E54" s="202"/>
      <c r="F54" s="210"/>
      <c r="G54" s="288"/>
      <c r="H54" s="200"/>
      <c r="I54" s="221"/>
      <c r="J54" s="209"/>
      <c r="K54" s="169"/>
      <c r="L54" s="52"/>
      <c r="M54" s="172">
        <f>K54-L54</f>
        <v>0</v>
      </c>
      <c r="N54" s="75"/>
      <c r="O54" s="52"/>
      <c r="P54" s="172">
        <f t="shared" si="1"/>
        <v>0</v>
      </c>
      <c r="Q54" s="75"/>
      <c r="R54" s="52"/>
      <c r="S54" s="172">
        <f t="shared" si="2"/>
        <v>0</v>
      </c>
      <c r="T54" s="75"/>
      <c r="U54" s="52"/>
      <c r="V54" s="172">
        <f t="shared" si="3"/>
        <v>0</v>
      </c>
      <c r="W54" s="173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spans="1:53" s="56" customFormat="1" ht="44.45" customHeight="1" thickBot="1" x14ac:dyDescent="0.3">
      <c r="A55" s="53"/>
      <c r="B55" s="222"/>
      <c r="C55" s="222"/>
      <c r="D55" s="228"/>
      <c r="E55" s="54"/>
      <c r="F55" s="174"/>
      <c r="G55" s="54"/>
      <c r="H55" s="285"/>
      <c r="I55" s="229"/>
      <c r="J55" s="174">
        <f t="shared" ref="J55" si="4">SUM(J2:J54)</f>
        <v>0</v>
      </c>
      <c r="K55" s="54">
        <f t="shared" ref="K55:P55" si="5">SUM(K2:K54)</f>
        <v>0</v>
      </c>
      <c r="L55" s="53">
        <f t="shared" si="5"/>
        <v>0</v>
      </c>
      <c r="M55" s="55">
        <f t="shared" si="5"/>
        <v>0</v>
      </c>
      <c r="N55" s="54">
        <f t="shared" si="5"/>
        <v>0</v>
      </c>
      <c r="O55" s="53">
        <f t="shared" si="5"/>
        <v>0</v>
      </c>
      <c r="P55" s="55">
        <f t="shared" si="5"/>
        <v>0</v>
      </c>
      <c r="Q55" s="54">
        <f t="shared" ref="Q55:S55" si="6">SUM(Q2:Q54)</f>
        <v>0</v>
      </c>
      <c r="R55" s="53">
        <f t="shared" si="6"/>
        <v>0</v>
      </c>
      <c r="S55" s="55">
        <f t="shared" si="6"/>
        <v>0</v>
      </c>
      <c r="T55" s="54">
        <f t="shared" ref="T55:V55" si="7">SUM(T2:T54)</f>
        <v>0</v>
      </c>
      <c r="U55" s="53">
        <f t="shared" si="7"/>
        <v>0</v>
      </c>
      <c r="V55" s="55">
        <f t="shared" si="7"/>
        <v>0</v>
      </c>
      <c r="W55" s="175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spans="1:53" ht="2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spans="1:53" ht="2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spans="1:53" ht="2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spans="1:53" ht="2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spans="1:53" ht="2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spans="1:53" ht="2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spans="1:53" ht="2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spans="1:53" ht="2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spans="1:53" ht="2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spans="1:53" ht="2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spans="1:53" ht="2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spans="1:53" ht="2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spans="1:53" ht="2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spans="1:53" ht="2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spans="1:53" ht="2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spans="1:53" ht="2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spans="1:53" ht="2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spans="1:53" ht="2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spans="1:53" ht="2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spans="1:53" ht="2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spans="1:53" ht="2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spans="1:53" ht="2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spans="1:53" ht="2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spans="1:53" ht="2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spans="1:53" ht="2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spans="1:53" ht="2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spans="1:53" ht="2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spans="1:53" ht="2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spans="1:53" ht="2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spans="1:53" ht="2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spans="1:53" ht="2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spans="1:53" ht="2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spans="1:53" ht="2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spans="1:53" ht="2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spans="1:53" ht="2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spans="1:53" ht="2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spans="1:53" ht="2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spans="1:53" ht="2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spans="1:53" ht="2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spans="1:53" ht="2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spans="1:53" ht="2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spans="1:53" ht="2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spans="1:53" ht="2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spans="1:53" ht="2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spans="1:53" ht="2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spans="1:53" ht="2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spans="1:53" ht="2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spans="1:53" ht="2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spans="1:53" ht="21" x14ac:dyDescent="0.25"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spans="1:53" ht="21" x14ac:dyDescent="0.25"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spans="1:53" ht="21" x14ac:dyDescent="0.25"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spans="1:53" ht="21" x14ac:dyDescent="0.25"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spans="1:53" ht="21" x14ac:dyDescent="0.25"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spans="1:53" ht="21" x14ac:dyDescent="0.25"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spans="1:53" ht="21" x14ac:dyDescent="0.25"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spans="1:53" ht="21" x14ac:dyDescent="0.25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spans="1:53" x14ac:dyDescent="0.25"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</row>
    <row r="113" spans="11:22" x14ac:dyDescent="0.25"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</row>
    <row r="114" spans="11:22" x14ac:dyDescent="0.25"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</row>
    <row r="115" spans="11:22" x14ac:dyDescent="0.25"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</row>
    <row r="116" spans="11:22" x14ac:dyDescent="0.25"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</row>
    <row r="117" spans="11:22" x14ac:dyDescent="0.25"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</row>
    <row r="118" spans="11:22" x14ac:dyDescent="0.25"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</row>
    <row r="119" spans="11:22" x14ac:dyDescent="0.25"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</row>
    <row r="120" spans="11:22" x14ac:dyDescent="0.25"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</row>
    <row r="121" spans="11:22" x14ac:dyDescent="0.25"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</row>
    <row r="122" spans="11:22" x14ac:dyDescent="0.25"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</row>
    <row r="123" spans="11:22" x14ac:dyDescent="0.25"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</row>
    <row r="124" spans="11:22" x14ac:dyDescent="0.25"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</row>
    <row r="125" spans="11:22" x14ac:dyDescent="0.25"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</row>
    <row r="126" spans="11:22" x14ac:dyDescent="0.25"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</row>
    <row r="127" spans="11:22" x14ac:dyDescent="0.25"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</row>
    <row r="128" spans="11:22" x14ac:dyDescent="0.25"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</row>
    <row r="129" spans="11:22" x14ac:dyDescent="0.25"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</row>
    <row r="130" spans="11:22" x14ac:dyDescent="0.25"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</row>
    <row r="131" spans="11:22" x14ac:dyDescent="0.25"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</row>
    <row r="132" spans="11:22" x14ac:dyDescent="0.25"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</row>
    <row r="133" spans="11:22" x14ac:dyDescent="0.25"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</row>
    <row r="134" spans="11:22" x14ac:dyDescent="0.25"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</row>
    <row r="135" spans="11:22" x14ac:dyDescent="0.25"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</row>
    <row r="136" spans="11:22" x14ac:dyDescent="0.25"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</row>
    <row r="137" spans="11:22" x14ac:dyDescent="0.25"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</row>
    <row r="138" spans="11:22" x14ac:dyDescent="0.25"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</row>
    <row r="139" spans="11:22" x14ac:dyDescent="0.25"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1:22" x14ac:dyDescent="0.25"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</row>
    <row r="141" spans="11:22" x14ac:dyDescent="0.25"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</row>
    <row r="142" spans="11:22" x14ac:dyDescent="0.25"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</row>
    <row r="143" spans="11:22" x14ac:dyDescent="0.25"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</row>
    <row r="144" spans="11:22" x14ac:dyDescent="0.25"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</row>
    <row r="145" spans="11:22" x14ac:dyDescent="0.25"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1:22" x14ac:dyDescent="0.25"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1:22" x14ac:dyDescent="0.25"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1:22" x14ac:dyDescent="0.25"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</sheetData>
  <sheetProtection formatCells="0" formatColumns="0" formatRows="0" sort="0" autoFilter="0" pivotTables="0"/>
  <autoFilter ref="B1:W55" xr:uid="{00000000-0009-0000-0000-000000000000}"/>
  <conditionalFormatting sqref="D6:D10 E5:E13 D14:E14 D16:E17 E15 D35:D36 E35:E41 E43:E48 D49:E50 E53:E54 D19:E33 F8 H8 F36 H36 F53 H53">
    <cfRule type="containsText" dxfId="20" priority="15" operator="containsText" text="reporting">
      <formula>NOT(ISERROR(SEARCH("reporting",D5)))</formula>
    </cfRule>
    <cfRule type="containsText" dxfId="19" priority="16" operator="containsText" text="analysis">
      <formula>NOT(ISERROR(SEARCH("analysis",D5)))</formula>
    </cfRule>
    <cfRule type="containsText" dxfId="18" priority="17" operator="containsText" text="grant">
      <formula>NOT(ISERROR(SEARCH("grant",D5)))</formula>
    </cfRule>
    <cfRule type="containsText" dxfId="17" priority="18" operator="containsText" text="eligibility">
      <formula>NOT(ISERROR(SEARCH("eligibility",D5)))</formula>
    </cfRule>
    <cfRule type="containsText" dxfId="16" priority="19" operator="containsText" text="commercial">
      <formula>NOT(ISERROR(SEARCH("commercial",D5)))</formula>
    </cfRule>
    <cfRule type="containsText" dxfId="15" priority="20" operator="containsText" text="CRF">
      <formula>NOT(ISERROR(SEARCH("CRF",D5)))</formula>
    </cfRule>
    <cfRule type="containsText" dxfId="14" priority="21" operator="containsText" text="data">
      <formula>NOT(ISERROR(SEARCH("data",D5)))</formula>
    </cfRule>
  </conditionalFormatting>
  <conditionalFormatting sqref="D54">
    <cfRule type="containsText" dxfId="13" priority="1" operator="containsText" text="reporting">
      <formula>NOT(ISERROR(SEARCH("reporting",D54)))</formula>
    </cfRule>
    <cfRule type="containsText" dxfId="12" priority="2" operator="containsText" text="analysis">
      <formula>NOT(ISERROR(SEARCH("analysis",D54)))</formula>
    </cfRule>
    <cfRule type="containsText" dxfId="11" priority="3" operator="containsText" text="grant">
      <formula>NOT(ISERROR(SEARCH("grant",D54)))</formula>
    </cfRule>
    <cfRule type="containsText" dxfId="10" priority="4" operator="containsText" text="eligibility">
      <formula>NOT(ISERROR(SEARCH("eligibility",D54)))</formula>
    </cfRule>
    <cfRule type="containsText" dxfId="9" priority="5" operator="containsText" text="commercial">
      <formula>NOT(ISERROR(SEARCH("commercial",D54)))</formula>
    </cfRule>
    <cfRule type="containsText" dxfId="8" priority="6" operator="containsText" text="CRF">
      <formula>NOT(ISERROR(SEARCH("CRF",D54)))</formula>
    </cfRule>
    <cfRule type="containsText" dxfId="7" priority="7" operator="containsText" text="data">
      <formula>NOT(ISERROR(SEARCH("data",D54)))</formula>
    </cfRule>
  </conditionalFormatting>
  <conditionalFormatting sqref="D2:E3">
    <cfRule type="containsText" dxfId="6" priority="23" operator="containsText" text="reporting">
      <formula>NOT(ISERROR(SEARCH("reporting",D2)))</formula>
    </cfRule>
    <cfRule type="containsText" dxfId="5" priority="24" operator="containsText" text="analysis">
      <formula>NOT(ISERROR(SEARCH("analysis",D2)))</formula>
    </cfRule>
    <cfRule type="containsText" dxfId="4" priority="25" operator="containsText" text="grant">
      <formula>NOT(ISERROR(SEARCH("grant",D2)))</formula>
    </cfRule>
    <cfRule type="containsText" dxfId="3" priority="26" operator="containsText" text="eligibility">
      <formula>NOT(ISERROR(SEARCH("eligibility",D2)))</formula>
    </cfRule>
    <cfRule type="containsText" dxfId="2" priority="27" operator="containsText" text="commercial">
      <formula>NOT(ISERROR(SEARCH("commercial",D2)))</formula>
    </cfRule>
    <cfRule type="containsText" dxfId="1" priority="28" operator="containsText" text="CRF">
      <formula>NOT(ISERROR(SEARCH("CRF",D2)))</formula>
    </cfRule>
    <cfRule type="containsText" dxfId="0" priority="29" operator="containsText" text="data">
      <formula>NOT(ISERROR(SEARCH("data",D2)))</formula>
    </cfRule>
  </conditionalFormatting>
  <dataValidations count="1">
    <dataValidation type="list" allowBlank="1" showInputMessage="1" showErrorMessage="1" sqref="C40 A40" xr:uid="{EBC690B4-4AFC-4FB4-97B1-0F13762206EB}">
      <formula1>SptDept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63627A-FC13-4904-8AE4-BEDA46780462}">
          <x14:formula1>
            <xm:f>Dropdown!$B:$B</xm:f>
          </x14:formula1>
          <xm:sqref>H2:H54</xm:sqref>
        </x14:dataValidation>
        <x14:dataValidation type="list" allowBlank="1" showInputMessage="1" showErrorMessage="1" xr:uid="{35611CEC-0AE2-439C-B0C2-B042AF4738E6}">
          <x14:formula1>
            <xm:f>Dropdown!$C:$C</xm:f>
          </x14:formula1>
          <xm:sqref>E2:E54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F7CA8-52BE-42CE-A86A-370C18A86F4A}">
  <dimension ref="A1:C32"/>
  <sheetViews>
    <sheetView topLeftCell="B1" workbookViewId="0">
      <selection sqref="A1:A1048576"/>
    </sheetView>
  </sheetViews>
  <sheetFormatPr defaultRowHeight="15" x14ac:dyDescent="0.25"/>
  <cols>
    <col min="1" max="1" width="18.5703125" hidden="1" customWidth="1"/>
    <col min="2" max="2" width="14.85546875" customWidth="1"/>
    <col min="3" max="3" width="52.85546875" bestFit="1" customWidth="1"/>
  </cols>
  <sheetData>
    <row r="1" spans="1:3" x14ac:dyDescent="0.25">
      <c r="A1" t="s">
        <v>155</v>
      </c>
      <c r="B1" t="s">
        <v>178</v>
      </c>
      <c r="C1" s="4" t="s">
        <v>112</v>
      </c>
    </row>
    <row r="2" spans="1:3" x14ac:dyDescent="0.25">
      <c r="A2" t="s">
        <v>156</v>
      </c>
      <c r="B2" t="s">
        <v>176</v>
      </c>
      <c r="C2" s="4" t="s">
        <v>113</v>
      </c>
    </row>
    <row r="3" spans="1:3" x14ac:dyDescent="0.25">
      <c r="A3" t="s">
        <v>157</v>
      </c>
      <c r="B3" t="s">
        <v>177</v>
      </c>
      <c r="C3" s="4" t="s">
        <v>114</v>
      </c>
    </row>
    <row r="4" spans="1:3" x14ac:dyDescent="0.25">
      <c r="A4" t="s">
        <v>158</v>
      </c>
      <c r="C4" s="4" t="s">
        <v>96</v>
      </c>
    </row>
    <row r="5" spans="1:3" x14ac:dyDescent="0.25">
      <c r="A5" t="s">
        <v>159</v>
      </c>
      <c r="C5" s="4" t="s">
        <v>115</v>
      </c>
    </row>
    <row r="6" spans="1:3" x14ac:dyDescent="0.25">
      <c r="C6" s="4" t="s">
        <v>109</v>
      </c>
    </row>
    <row r="7" spans="1:3" x14ac:dyDescent="0.25">
      <c r="C7" s="4" t="s">
        <v>117</v>
      </c>
    </row>
    <row r="8" spans="1:3" x14ac:dyDescent="0.25">
      <c r="C8" s="4" t="s">
        <v>118</v>
      </c>
    </row>
    <row r="9" spans="1:3" x14ac:dyDescent="0.25">
      <c r="C9" s="4" t="s">
        <v>119</v>
      </c>
    </row>
    <row r="10" spans="1:3" x14ac:dyDescent="0.25">
      <c r="C10" s="4" t="s">
        <v>120</v>
      </c>
    </row>
    <row r="11" spans="1:3" x14ac:dyDescent="0.25">
      <c r="C11" s="4" t="s">
        <v>121</v>
      </c>
    </row>
    <row r="12" spans="1:3" x14ac:dyDescent="0.25">
      <c r="C12" s="5" t="s">
        <v>122</v>
      </c>
    </row>
    <row r="13" spans="1:3" x14ac:dyDescent="0.25">
      <c r="C13" s="4" t="s">
        <v>74</v>
      </c>
    </row>
    <row r="14" spans="1:3" x14ac:dyDescent="0.25">
      <c r="C14" s="4" t="s">
        <v>123</v>
      </c>
    </row>
    <row r="15" spans="1:3" x14ac:dyDescent="0.25">
      <c r="C15" s="4" t="s">
        <v>124</v>
      </c>
    </row>
    <row r="16" spans="1:3" x14ac:dyDescent="0.25">
      <c r="C16" s="4" t="s">
        <v>125</v>
      </c>
    </row>
    <row r="17" spans="3:3" x14ac:dyDescent="0.25">
      <c r="C17" s="4" t="s">
        <v>110</v>
      </c>
    </row>
    <row r="18" spans="3:3" x14ac:dyDescent="0.25">
      <c r="C18" s="4" t="s">
        <v>126</v>
      </c>
    </row>
    <row r="19" spans="3:3" x14ac:dyDescent="0.25">
      <c r="C19" s="4" t="s">
        <v>127</v>
      </c>
    </row>
    <row r="20" spans="3:3" x14ac:dyDescent="0.25">
      <c r="C20" s="4" t="s">
        <v>128</v>
      </c>
    </row>
    <row r="21" spans="3:3" x14ac:dyDescent="0.25">
      <c r="C21" s="4" t="s">
        <v>129</v>
      </c>
    </row>
    <row r="22" spans="3:3" x14ac:dyDescent="0.25">
      <c r="C22" s="4" t="s">
        <v>130</v>
      </c>
    </row>
    <row r="23" spans="3:3" x14ac:dyDescent="0.25">
      <c r="C23" s="4" t="s">
        <v>131</v>
      </c>
    </row>
    <row r="24" spans="3:3" x14ac:dyDescent="0.25">
      <c r="C24" s="4" t="s">
        <v>132</v>
      </c>
    </row>
    <row r="25" spans="3:3" x14ac:dyDescent="0.25">
      <c r="C25" s="5" t="s">
        <v>133</v>
      </c>
    </row>
    <row r="26" spans="3:3" x14ac:dyDescent="0.25">
      <c r="C26" s="4" t="s">
        <v>78</v>
      </c>
    </row>
    <row r="27" spans="3:3" x14ac:dyDescent="0.25">
      <c r="C27" s="4" t="s">
        <v>134</v>
      </c>
    </row>
    <row r="28" spans="3:3" x14ac:dyDescent="0.25">
      <c r="C28" s="4" t="s">
        <v>67</v>
      </c>
    </row>
    <row r="29" spans="3:3" x14ac:dyDescent="0.25">
      <c r="C29" s="4" t="s">
        <v>85</v>
      </c>
    </row>
    <row r="30" spans="3:3" x14ac:dyDescent="0.25">
      <c r="C30" s="4" t="s">
        <v>135</v>
      </c>
    </row>
    <row r="31" spans="3:3" x14ac:dyDescent="0.25">
      <c r="C31" s="4" t="s">
        <v>190</v>
      </c>
    </row>
    <row r="32" spans="3:3" x14ac:dyDescent="0.25">
      <c r="C3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A34"/>
  <sheetViews>
    <sheetView workbookViewId="0">
      <selection activeCell="A15" sqref="A15"/>
    </sheetView>
  </sheetViews>
  <sheetFormatPr defaultRowHeight="15" x14ac:dyDescent="0.25"/>
  <cols>
    <col min="1" max="1" width="58.5703125" customWidth="1"/>
  </cols>
  <sheetData>
    <row r="1" spans="1:1" x14ac:dyDescent="0.25">
      <c r="A1" s="3" t="s">
        <v>111</v>
      </c>
    </row>
    <row r="2" spans="1:1" x14ac:dyDescent="0.25">
      <c r="A2" s="4" t="s">
        <v>112</v>
      </c>
    </row>
    <row r="3" spans="1:1" x14ac:dyDescent="0.25">
      <c r="A3" s="4" t="s">
        <v>113</v>
      </c>
    </row>
    <row r="4" spans="1:1" x14ac:dyDescent="0.25">
      <c r="A4" s="4" t="s">
        <v>114</v>
      </c>
    </row>
    <row r="5" spans="1:1" x14ac:dyDescent="0.25">
      <c r="A5" s="4" t="s">
        <v>96</v>
      </c>
    </row>
    <row r="6" spans="1:1" x14ac:dyDescent="0.25">
      <c r="A6" s="4" t="s">
        <v>115</v>
      </c>
    </row>
    <row r="7" spans="1:1" x14ac:dyDescent="0.25">
      <c r="A7" s="4" t="s">
        <v>86</v>
      </c>
    </row>
    <row r="8" spans="1:1" x14ac:dyDescent="0.25">
      <c r="A8" s="4" t="s">
        <v>116</v>
      </c>
    </row>
    <row r="9" spans="1:1" x14ac:dyDescent="0.25">
      <c r="A9" s="4" t="s">
        <v>109</v>
      </c>
    </row>
    <row r="10" spans="1:1" x14ac:dyDescent="0.25">
      <c r="A10" s="4" t="s">
        <v>117</v>
      </c>
    </row>
    <row r="11" spans="1:1" x14ac:dyDescent="0.25">
      <c r="A11" s="4" t="s">
        <v>118</v>
      </c>
    </row>
    <row r="12" spans="1:1" x14ac:dyDescent="0.25">
      <c r="A12" s="4" t="s">
        <v>119</v>
      </c>
    </row>
    <row r="13" spans="1:1" x14ac:dyDescent="0.25">
      <c r="A13" s="4" t="s">
        <v>120</v>
      </c>
    </row>
    <row r="14" spans="1:1" x14ac:dyDescent="0.25">
      <c r="A14" s="4" t="s">
        <v>121</v>
      </c>
    </row>
    <row r="15" spans="1:1" x14ac:dyDescent="0.25">
      <c r="A15" s="5" t="s">
        <v>122</v>
      </c>
    </row>
    <row r="16" spans="1:1" x14ac:dyDescent="0.25">
      <c r="A16" s="4" t="s">
        <v>74</v>
      </c>
    </row>
    <row r="17" spans="1:1" x14ac:dyDescent="0.25">
      <c r="A17" s="4" t="s">
        <v>123</v>
      </c>
    </row>
    <row r="18" spans="1:1" x14ac:dyDescent="0.25">
      <c r="A18" s="4" t="s">
        <v>124</v>
      </c>
    </row>
    <row r="19" spans="1:1" x14ac:dyDescent="0.25">
      <c r="A19" s="4" t="s">
        <v>125</v>
      </c>
    </row>
    <row r="20" spans="1:1" x14ac:dyDescent="0.25">
      <c r="A20" s="4" t="s">
        <v>110</v>
      </c>
    </row>
    <row r="21" spans="1:1" x14ac:dyDescent="0.25">
      <c r="A21" s="4" t="s">
        <v>126</v>
      </c>
    </row>
    <row r="22" spans="1:1" x14ac:dyDescent="0.25">
      <c r="A22" s="4" t="s">
        <v>127</v>
      </c>
    </row>
    <row r="23" spans="1:1" x14ac:dyDescent="0.25">
      <c r="A23" s="4" t="s">
        <v>128</v>
      </c>
    </row>
    <row r="24" spans="1:1" x14ac:dyDescent="0.25">
      <c r="A24" s="4" t="s">
        <v>129</v>
      </c>
    </row>
    <row r="25" spans="1:1" x14ac:dyDescent="0.25">
      <c r="A25" s="4" t="s">
        <v>130</v>
      </c>
    </row>
    <row r="26" spans="1:1" x14ac:dyDescent="0.25">
      <c r="A26" s="4" t="s">
        <v>131</v>
      </c>
    </row>
    <row r="27" spans="1:1" x14ac:dyDescent="0.25">
      <c r="A27" s="4" t="s">
        <v>132</v>
      </c>
    </row>
    <row r="28" spans="1:1" x14ac:dyDescent="0.25">
      <c r="A28" s="5" t="s">
        <v>133</v>
      </c>
    </row>
    <row r="29" spans="1:1" x14ac:dyDescent="0.25">
      <c r="A29" s="4" t="s">
        <v>78</v>
      </c>
    </row>
    <row r="30" spans="1:1" x14ac:dyDescent="0.25">
      <c r="A30" s="4" t="s">
        <v>134</v>
      </c>
    </row>
    <row r="31" spans="1:1" x14ac:dyDescent="0.25">
      <c r="A31" s="4" t="s">
        <v>67</v>
      </c>
    </row>
    <row r="32" spans="1:1" x14ac:dyDescent="0.25">
      <c r="A32" s="4" t="s">
        <v>85</v>
      </c>
    </row>
    <row r="33" spans="1:1" x14ac:dyDescent="0.25">
      <c r="A33" s="4" t="s">
        <v>135</v>
      </c>
    </row>
    <row r="34" spans="1:1" x14ac:dyDescent="0.25">
      <c r="A34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26fd28c-af08-4a53-b1a3-fb4dbf15ee9e" xsi:nil="true"/>
    <TaxCatchAll xmlns="0c5e2328-7c38-46d5-9007-94d7435dae53"/>
    <lcf76f155ced4ddcb4097134ff3c332f xmlns="926fd28c-af08-4a53-b1a3-fb4dbf15ee9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1874BAA02E3B42855D45D3197E5257" ma:contentTypeVersion="17" ma:contentTypeDescription="Create a new document." ma:contentTypeScope="" ma:versionID="52963aacc824eb82ca17156b173ae623">
  <xsd:schema xmlns:xsd="http://www.w3.org/2001/XMLSchema" xmlns:xs="http://www.w3.org/2001/XMLSchema" xmlns:p="http://schemas.microsoft.com/office/2006/metadata/properties" xmlns:ns2="926fd28c-af08-4a53-b1a3-fb4dbf15ee9e" xmlns:ns3="0c5e2328-7c38-46d5-9007-94d7435dae53" targetNamespace="http://schemas.microsoft.com/office/2006/metadata/properties" ma:root="true" ma:fieldsID="769c2e043c4ce9dc726c890288727830" ns2:_="" ns3:_="">
    <xsd:import namespace="926fd28c-af08-4a53-b1a3-fb4dbf15ee9e"/>
    <xsd:import namespace="0c5e2328-7c38-46d5-9007-94d7435da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fd28c-af08-4a53-b1a3-fb4dbf15e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efaef41-70dc-4075-804e-d4e4dbdae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5e2328-7c38-46d5-9007-94d7435da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eb687e-cfbe-4579-91da-b4767f9ea46c}" ma:internalName="TaxCatchAll" ma:showField="CatchAllData" ma:web="0c5e2328-7c38-46d5-9007-94d7435da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7D75-95DD-4315-A474-84CFA822DC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9606E2-F888-41E5-9C36-47D99DB9E76F}">
  <ds:schemaRefs>
    <ds:schemaRef ds:uri="http://schemas.openxmlformats.org/package/2006/metadata/core-properties"/>
    <ds:schemaRef ds:uri="0c5e2328-7c38-46d5-9007-94d7435dae53"/>
    <ds:schemaRef ds:uri="http://purl.org/dc/elements/1.1/"/>
    <ds:schemaRef ds:uri="926fd28c-af08-4a53-b1a3-fb4dbf15ee9e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0A87689-3DEE-4914-BAB0-AC44A4878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fd28c-af08-4a53-b1a3-fb4dbf15ee9e"/>
    <ds:schemaRef ds:uri="0c5e2328-7c38-46d5-9007-94d7435da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VPAG SP Summary</vt:lpstr>
      <vt:lpstr>RDF Cost Recovered</vt:lpstr>
      <vt:lpstr>Initial Scoping</vt:lpstr>
      <vt:lpstr>Spending Plan</vt:lpstr>
      <vt:lpstr>Dropdown</vt:lpstr>
      <vt:lpstr>Man_Spec_List</vt:lpstr>
      <vt:lpstr>'RDF Cost Recovered'!Print_Area</vt:lpstr>
      <vt:lpstr>'Spending Plan'!Print_Area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Hodgson (Health and Care Research Wales)</dc:creator>
  <cp:lastModifiedBy>Amy Walters (Health and Care Research Wales)</cp:lastModifiedBy>
  <dcterms:created xsi:type="dcterms:W3CDTF">2025-01-09T08:53:41Z</dcterms:created>
  <dcterms:modified xsi:type="dcterms:W3CDTF">2025-01-16T16:31:40Z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0x0101001D7E00E8BC71E84EA1FEB5D316ED488A</vt:lpwstr>
  </property>
</Properties>
</file>